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 date1904="1"/>
  <mc:AlternateContent xmlns:mc="http://schemas.openxmlformats.org/markup-compatibility/2006">
    <mc:Choice Requires="x15">
      <x15ac:absPath xmlns:x15ac="http://schemas.microsoft.com/office/spreadsheetml/2010/11/ac" url="/Users/lukasfukan/Desktop/Vitríny Vysoké Mýto/"/>
    </mc:Choice>
  </mc:AlternateContent>
  <xr:revisionPtr revIDLastSave="0" documentId="13_ncr:1_{3E7F7977-EF05-B04A-931B-267A81CA5E82}" xr6:coauthVersionLast="47" xr6:coauthVersionMax="47" xr10:uidLastSave="{00000000-0000-0000-0000-000000000000}"/>
  <bookViews>
    <workbookView xWindow="4860" yWindow="500" windowWidth="55300" windowHeight="31080" tabRatio="595" xr2:uid="{00000000-000D-0000-FFFF-FFFF00000000}"/>
  </bookViews>
  <sheets>
    <sheet name="Celkový rozpočet" sheetId="15" r:id="rId1"/>
    <sheet name="Rozpočet místností" sheetId="14" r:id="rId2"/>
    <sheet name="Místnost 2.19" sheetId="12" r:id="rId3"/>
    <sheet name="Místnost 2.21" sheetId="13" r:id="rId4"/>
  </sheets>
  <definedNames>
    <definedName name="_xlnm.Print_Area" localSheetId="2">'Místnost 2.19'!$A$1:$AC$56</definedName>
    <definedName name="_xlnm.Print_Area" localSheetId="3">'Místnost 2.21'!$A$1:$AC$43</definedName>
    <definedName name="_xlnm.Print_Area" localSheetId="1">'Rozpočet místností'!$A$17:$P$54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4" l="1"/>
  <c r="L48" i="14" l="1"/>
  <c r="AC30" i="13"/>
  <c r="F45" i="14" s="1"/>
  <c r="AC43" i="12"/>
  <c r="F27" i="14" s="1"/>
  <c r="AC44" i="12" l="1"/>
  <c r="F28" i="14" s="1"/>
  <c r="H52" i="14" l="1"/>
  <c r="L52" i="14" s="1"/>
  <c r="H51" i="14"/>
  <c r="L51" i="14" s="1"/>
  <c r="H50" i="14"/>
  <c r="L50" i="14" s="1"/>
  <c r="H49" i="14"/>
  <c r="L49" i="14" s="1"/>
  <c r="H47" i="14"/>
  <c r="L47" i="14" s="1"/>
  <c r="H45" i="14"/>
  <c r="L45" i="14" s="1"/>
  <c r="H34" i="14"/>
  <c r="H24" i="14"/>
  <c r="L24" i="14" s="1"/>
  <c r="H27" i="14"/>
  <c r="L27" i="14" s="1"/>
  <c r="H28" i="14"/>
  <c r="L28" i="14" s="1"/>
  <c r="H29" i="14"/>
  <c r="H30" i="14"/>
  <c r="L30" i="14" s="1"/>
  <c r="H31" i="14"/>
  <c r="H32" i="14"/>
  <c r="H33" i="14"/>
  <c r="AC40" i="12"/>
  <c r="F26" i="14" s="1"/>
  <c r="H26" i="14" s="1"/>
  <c r="L26" i="14" s="1"/>
  <c r="AC37" i="12"/>
  <c r="F25" i="14" s="1"/>
  <c r="H25" i="14" s="1"/>
  <c r="L25" i="14" s="1"/>
  <c r="AC33" i="12"/>
  <c r="F24" i="14" s="1"/>
  <c r="AC27" i="12"/>
  <c r="AC16" i="12"/>
  <c r="F22" i="14" s="1"/>
  <c r="H22" i="14" s="1"/>
  <c r="L22" i="14" s="1"/>
  <c r="AC6" i="12"/>
  <c r="F21" i="14" s="1"/>
  <c r="H21" i="14" s="1"/>
  <c r="L21" i="14" s="1"/>
  <c r="L26" i="13"/>
  <c r="L27" i="13"/>
  <c r="L28" i="13"/>
  <c r="L25" i="13"/>
  <c r="L17" i="13"/>
  <c r="L18" i="13"/>
  <c r="L19" i="13"/>
  <c r="L20" i="13"/>
  <c r="L21" i="13"/>
  <c r="L16" i="13"/>
  <c r="L9" i="13"/>
  <c r="L7" i="13"/>
  <c r="L6" i="13"/>
  <c r="J4" i="13"/>
  <c r="AC31" i="13"/>
  <c r="F46" i="14" s="1"/>
  <c r="H46" i="14" s="1"/>
  <c r="L46" i="14" s="1"/>
  <c r="AC26" i="13"/>
  <c r="F44" i="14" s="1"/>
  <c r="H44" i="14" s="1"/>
  <c r="L44" i="14" s="1"/>
  <c r="AC16" i="13"/>
  <c r="F43" i="14" s="1"/>
  <c r="H43" i="14" s="1"/>
  <c r="L43" i="14" s="1"/>
  <c r="AC6" i="13"/>
  <c r="F42" i="14" s="1"/>
  <c r="H42" i="14" s="1"/>
  <c r="AA31" i="13"/>
  <c r="Y31" i="13"/>
  <c r="W31" i="13"/>
  <c r="U31" i="13"/>
  <c r="S31" i="13"/>
  <c r="J31" i="13"/>
  <c r="AA30" i="13"/>
  <c r="Y30" i="13"/>
  <c r="W30" i="13"/>
  <c r="U30" i="13"/>
  <c r="S30" i="13"/>
  <c r="J30" i="13"/>
  <c r="AA28" i="13"/>
  <c r="Y28" i="13"/>
  <c r="W28" i="13"/>
  <c r="U28" i="13"/>
  <c r="S28" i="13"/>
  <c r="AA27" i="13"/>
  <c r="Y27" i="13"/>
  <c r="W27" i="13"/>
  <c r="U27" i="13"/>
  <c r="S27" i="13"/>
  <c r="AA26" i="13"/>
  <c r="Y26" i="13"/>
  <c r="W26" i="13"/>
  <c r="U26" i="13"/>
  <c r="S26" i="13"/>
  <c r="J26" i="13"/>
  <c r="AA25" i="13"/>
  <c r="Y25" i="13"/>
  <c r="W25" i="13"/>
  <c r="U25" i="13"/>
  <c r="S25" i="13"/>
  <c r="J25" i="13"/>
  <c r="AA24" i="13"/>
  <c r="Y24" i="13"/>
  <c r="W24" i="13"/>
  <c r="U24" i="13"/>
  <c r="S24" i="13"/>
  <c r="J24" i="13"/>
  <c r="AA23" i="13"/>
  <c r="Y23" i="13"/>
  <c r="W23" i="13"/>
  <c r="U23" i="13"/>
  <c r="S23" i="13"/>
  <c r="J23" i="13"/>
  <c r="AA21" i="13"/>
  <c r="Y21" i="13"/>
  <c r="W21" i="13"/>
  <c r="U21" i="13"/>
  <c r="S21" i="13"/>
  <c r="AA20" i="13"/>
  <c r="Y20" i="13"/>
  <c r="W20" i="13"/>
  <c r="U20" i="13"/>
  <c r="S20" i="13"/>
  <c r="J20" i="13"/>
  <c r="AA19" i="13"/>
  <c r="Y19" i="13"/>
  <c r="W19" i="13"/>
  <c r="U19" i="13"/>
  <c r="S19" i="13"/>
  <c r="J19" i="13"/>
  <c r="AA18" i="13"/>
  <c r="Y18" i="13"/>
  <c r="W18" i="13"/>
  <c r="U18" i="13"/>
  <c r="S18" i="13"/>
  <c r="J18" i="13"/>
  <c r="AA17" i="13"/>
  <c r="Y17" i="13"/>
  <c r="W17" i="13"/>
  <c r="U17" i="13"/>
  <c r="S17" i="13"/>
  <c r="J17" i="13"/>
  <c r="AA16" i="13"/>
  <c r="Y16" i="13"/>
  <c r="W16" i="13"/>
  <c r="U16" i="13"/>
  <c r="S16" i="13"/>
  <c r="J16" i="13"/>
  <c r="AA15" i="13"/>
  <c r="Y15" i="13"/>
  <c r="W15" i="13"/>
  <c r="U15" i="13"/>
  <c r="S15" i="13"/>
  <c r="J15" i="13"/>
  <c r="AA14" i="13"/>
  <c r="Y14" i="13"/>
  <c r="W14" i="13"/>
  <c r="U14" i="13"/>
  <c r="S14" i="13"/>
  <c r="J14" i="13"/>
  <c r="AA13" i="13"/>
  <c r="Y13" i="13"/>
  <c r="W13" i="13"/>
  <c r="U13" i="13"/>
  <c r="S13" i="13"/>
  <c r="J13" i="13"/>
  <c r="AA12" i="13"/>
  <c r="Y12" i="13"/>
  <c r="W12" i="13"/>
  <c r="U12" i="13"/>
  <c r="S12" i="13"/>
  <c r="J12" i="13"/>
  <c r="AA11" i="13"/>
  <c r="Y11" i="13"/>
  <c r="W11" i="13"/>
  <c r="U11" i="13"/>
  <c r="S11" i="13"/>
  <c r="J11" i="13"/>
  <c r="AA9" i="13"/>
  <c r="Y9" i="13"/>
  <c r="W9" i="13"/>
  <c r="U9" i="13"/>
  <c r="S9" i="13"/>
  <c r="J9" i="13"/>
  <c r="AA8" i="13"/>
  <c r="Y8" i="13"/>
  <c r="W8" i="13"/>
  <c r="U8" i="13"/>
  <c r="S8" i="13"/>
  <c r="J8" i="13"/>
  <c r="AA7" i="13"/>
  <c r="Y7" i="13"/>
  <c r="W7" i="13"/>
  <c r="U7" i="13"/>
  <c r="S7" i="13"/>
  <c r="J7" i="13"/>
  <c r="AA6" i="13"/>
  <c r="Y6" i="13"/>
  <c r="W6" i="13"/>
  <c r="U6" i="13"/>
  <c r="S6" i="13"/>
  <c r="J6" i="13"/>
  <c r="AA5" i="13"/>
  <c r="Y5" i="13"/>
  <c r="W5" i="13"/>
  <c r="U5" i="13"/>
  <c r="S5" i="13"/>
  <c r="J5" i="13"/>
  <c r="AA4" i="13"/>
  <c r="Y4" i="13"/>
  <c r="W4" i="13"/>
  <c r="U4" i="13"/>
  <c r="S4" i="13"/>
  <c r="AA44" i="12"/>
  <c r="Y44" i="12"/>
  <c r="W44" i="12"/>
  <c r="U44" i="12"/>
  <c r="S44" i="12"/>
  <c r="J44" i="12"/>
  <c r="AA43" i="12"/>
  <c r="Y43" i="12"/>
  <c r="W43" i="12"/>
  <c r="U43" i="12"/>
  <c r="S43" i="12"/>
  <c r="J43" i="12"/>
  <c r="AA41" i="12"/>
  <c r="Y41" i="12"/>
  <c r="W41" i="12"/>
  <c r="U41" i="12"/>
  <c r="S41" i="12"/>
  <c r="L41" i="12"/>
  <c r="J41" i="12"/>
  <c r="AA40" i="12"/>
  <c r="Y40" i="12"/>
  <c r="W40" i="12"/>
  <c r="U40" i="12"/>
  <c r="S40" i="12"/>
  <c r="J40" i="12"/>
  <c r="AA38" i="12"/>
  <c r="Y38" i="12"/>
  <c r="W38" i="12"/>
  <c r="U38" i="12"/>
  <c r="S38" i="12"/>
  <c r="L38" i="12"/>
  <c r="J38" i="12"/>
  <c r="AA37" i="12"/>
  <c r="Y37" i="12"/>
  <c r="W37" i="12"/>
  <c r="U37" i="12"/>
  <c r="S37" i="12"/>
  <c r="J37" i="12"/>
  <c r="AA35" i="12"/>
  <c r="Y35" i="12"/>
  <c r="W35" i="12"/>
  <c r="U35" i="12"/>
  <c r="S35" i="12"/>
  <c r="L35" i="12"/>
  <c r="AA34" i="12"/>
  <c r="Y34" i="12"/>
  <c r="W34" i="12"/>
  <c r="U34" i="12"/>
  <c r="S34" i="12"/>
  <c r="L34" i="12"/>
  <c r="J34" i="12"/>
  <c r="AA33" i="12"/>
  <c r="Y33" i="12"/>
  <c r="W33" i="12"/>
  <c r="U33" i="12"/>
  <c r="S33" i="12"/>
  <c r="L33" i="12"/>
  <c r="J33" i="12"/>
  <c r="AA32" i="12"/>
  <c r="Y32" i="12"/>
  <c r="W32" i="12"/>
  <c r="U32" i="12"/>
  <c r="S32" i="12"/>
  <c r="J32" i="12"/>
  <c r="AA31" i="12"/>
  <c r="Y31" i="12"/>
  <c r="W31" i="12"/>
  <c r="U31" i="12"/>
  <c r="S31" i="12"/>
  <c r="J31" i="12"/>
  <c r="AA29" i="12"/>
  <c r="Y29" i="12"/>
  <c r="W29" i="12"/>
  <c r="U29" i="12"/>
  <c r="S29" i="12"/>
  <c r="L29" i="12"/>
  <c r="AA28" i="12"/>
  <c r="Y28" i="12"/>
  <c r="W28" i="12"/>
  <c r="U28" i="12"/>
  <c r="S28" i="12"/>
  <c r="L28" i="12"/>
  <c r="AA27" i="12"/>
  <c r="Y27" i="12"/>
  <c r="W27" i="12"/>
  <c r="U27" i="12"/>
  <c r="S27" i="12"/>
  <c r="L27" i="12"/>
  <c r="AA26" i="12"/>
  <c r="Y26" i="12"/>
  <c r="W26" i="12"/>
  <c r="U26" i="12"/>
  <c r="S26" i="12"/>
  <c r="L26" i="12"/>
  <c r="J26" i="12"/>
  <c r="AA25" i="12"/>
  <c r="Y25" i="12"/>
  <c r="W25" i="12"/>
  <c r="U25" i="12"/>
  <c r="S25" i="12"/>
  <c r="L25" i="12"/>
  <c r="J25" i="12"/>
  <c r="AA24" i="12"/>
  <c r="Y24" i="12"/>
  <c r="W24" i="12"/>
  <c r="U24" i="12"/>
  <c r="S24" i="12"/>
  <c r="J24" i="12"/>
  <c r="AA23" i="12"/>
  <c r="Y23" i="12"/>
  <c r="W23" i="12"/>
  <c r="U23" i="12"/>
  <c r="S23" i="12"/>
  <c r="J23" i="12"/>
  <c r="AA21" i="12"/>
  <c r="Y21" i="12"/>
  <c r="W21" i="12"/>
  <c r="U21" i="12"/>
  <c r="S21" i="12"/>
  <c r="L21" i="12"/>
  <c r="AA20" i="12"/>
  <c r="Y20" i="12"/>
  <c r="W20" i="12"/>
  <c r="U20" i="12"/>
  <c r="S20" i="12"/>
  <c r="L20" i="12"/>
  <c r="J20" i="12"/>
  <c r="AA19" i="12"/>
  <c r="Y19" i="12"/>
  <c r="W19" i="12"/>
  <c r="U19" i="12"/>
  <c r="S19" i="12"/>
  <c r="L19" i="12"/>
  <c r="J19" i="12"/>
  <c r="AA18" i="12"/>
  <c r="Y18" i="12"/>
  <c r="W18" i="12"/>
  <c r="U18" i="12"/>
  <c r="S18" i="12"/>
  <c r="L18" i="12"/>
  <c r="J18" i="12"/>
  <c r="AA17" i="12"/>
  <c r="Y17" i="12"/>
  <c r="W17" i="12"/>
  <c r="U17" i="12"/>
  <c r="S17" i="12"/>
  <c r="L17" i="12"/>
  <c r="J17" i="12"/>
  <c r="AA16" i="12"/>
  <c r="Y16" i="12"/>
  <c r="W16" i="12"/>
  <c r="U16" i="12"/>
  <c r="S16" i="12"/>
  <c r="L16" i="12"/>
  <c r="J16" i="12"/>
  <c r="AA15" i="12"/>
  <c r="Y15" i="12"/>
  <c r="W15" i="12"/>
  <c r="U15" i="12"/>
  <c r="S15" i="12"/>
  <c r="J15" i="12"/>
  <c r="AA14" i="12"/>
  <c r="Y14" i="12"/>
  <c r="W14" i="12"/>
  <c r="U14" i="12"/>
  <c r="S14" i="12"/>
  <c r="J14" i="12"/>
  <c r="AA13" i="12"/>
  <c r="Y13" i="12"/>
  <c r="W13" i="12"/>
  <c r="U13" i="12"/>
  <c r="S13" i="12"/>
  <c r="J13" i="12"/>
  <c r="AA12" i="12"/>
  <c r="Y12" i="12"/>
  <c r="W12" i="12"/>
  <c r="U12" i="12"/>
  <c r="S12" i="12"/>
  <c r="J12" i="12"/>
  <c r="AA11" i="12"/>
  <c r="Y11" i="12"/>
  <c r="W11" i="12"/>
  <c r="U11" i="12"/>
  <c r="S11" i="12"/>
  <c r="J11" i="12"/>
  <c r="AA9" i="12"/>
  <c r="Y9" i="12"/>
  <c r="W9" i="12"/>
  <c r="U9" i="12"/>
  <c r="S9" i="12"/>
  <c r="L9" i="12"/>
  <c r="J9" i="12"/>
  <c r="AA8" i="12"/>
  <c r="Y8" i="12"/>
  <c r="W8" i="12"/>
  <c r="U8" i="12"/>
  <c r="S8" i="12"/>
  <c r="J8" i="12"/>
  <c r="AA7" i="12"/>
  <c r="Y7" i="12"/>
  <c r="W7" i="12"/>
  <c r="U7" i="12"/>
  <c r="S7" i="12"/>
  <c r="L7" i="12"/>
  <c r="J7" i="12"/>
  <c r="AA6" i="12"/>
  <c r="Y6" i="12"/>
  <c r="W6" i="12"/>
  <c r="U6" i="12"/>
  <c r="S6" i="12"/>
  <c r="L6" i="12"/>
  <c r="J6" i="12"/>
  <c r="AA5" i="12"/>
  <c r="Y5" i="12"/>
  <c r="W5" i="12"/>
  <c r="U5" i="12"/>
  <c r="S5" i="12"/>
  <c r="J5" i="12"/>
  <c r="AA4" i="12"/>
  <c r="Y4" i="12"/>
  <c r="W4" i="12"/>
  <c r="U4" i="12"/>
  <c r="S4" i="12"/>
  <c r="J4" i="12"/>
  <c r="L29" i="14" l="1"/>
  <c r="C5" i="15"/>
  <c r="L33" i="14"/>
  <c r="C8" i="15"/>
  <c r="F8" i="15" s="1"/>
  <c r="L34" i="14"/>
  <c r="C9" i="15"/>
  <c r="F9" i="15" s="1"/>
  <c r="L31" i="14"/>
  <c r="C6" i="15"/>
  <c r="F6" i="15" s="1"/>
  <c r="L32" i="14"/>
  <c r="C7" i="15"/>
  <c r="F7" i="15" s="1"/>
  <c r="F23" i="14"/>
  <c r="H23" i="14" s="1"/>
  <c r="H53" i="14"/>
  <c r="L42" i="14"/>
  <c r="L53" i="14" s="1"/>
  <c r="F5" i="15" l="1"/>
  <c r="C12" i="15" s="1"/>
  <c r="C11" i="15"/>
  <c r="H35" i="14"/>
  <c r="L23" i="14"/>
  <c r="L35" i="14" s="1"/>
</calcChain>
</file>

<file path=xl/sharedStrings.xml><?xml version="1.0" encoding="utf-8"?>
<sst xmlns="http://schemas.openxmlformats.org/spreadsheetml/2006/main" count="892" uniqueCount="174">
  <si>
    <t>šířka (mm)</t>
  </si>
  <si>
    <t>výška (mm)</t>
  </si>
  <si>
    <t>záda</t>
  </si>
  <si>
    <t>levý bok</t>
  </si>
  <si>
    <t>pravý bok</t>
  </si>
  <si>
    <t>horní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</si>
  <si>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</si>
  <si>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</si>
  <si>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</si>
  <si>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</si>
  <si>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</si>
  <si>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</si>
  <si>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</si>
  <si>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</si>
  <si>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</si>
  <si>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</si>
  <si>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boční</t>
  </si>
  <si>
    <t>hloubka/délka (mm)</t>
  </si>
  <si>
    <t>závěsný systém</t>
  </si>
  <si>
    <t>Místnost 2.19</t>
  </si>
  <si>
    <t>Místnost 2.21</t>
  </si>
  <si>
    <t>ano</t>
  </si>
  <si>
    <t>I.- A2</t>
  </si>
  <si>
    <t>I.- A1</t>
  </si>
  <si>
    <t>I.- C</t>
  </si>
  <si>
    <t>I.- E</t>
  </si>
  <si>
    <t>I.- F</t>
  </si>
  <si>
    <t>I.- G</t>
  </si>
  <si>
    <t xml:space="preserve">dveře </t>
  </si>
  <si>
    <t>pravé</t>
  </si>
  <si>
    <t>levé</t>
  </si>
  <si>
    <t>svícení</t>
  </si>
  <si>
    <t>bez výplně</t>
  </si>
  <si>
    <t>(*)</t>
  </si>
  <si>
    <t>počet dveří</t>
  </si>
  <si>
    <t>ks</t>
  </si>
  <si>
    <t>mm</t>
  </si>
  <si>
    <t xml:space="preserve">hloubka </t>
  </si>
  <si>
    <t xml:space="preserve">výška </t>
  </si>
  <si>
    <t xml:space="preserve">šířka </t>
  </si>
  <si>
    <r>
      <t>m</t>
    </r>
    <r>
      <rPr>
        <b/>
        <vertAlign val="superscript"/>
        <sz val="12"/>
        <color indexed="8"/>
        <rFont val="Arial"/>
        <family val="2"/>
        <charset val="238"/>
      </rPr>
      <t xml:space="preserve">2 </t>
    </r>
    <r>
      <rPr>
        <b/>
        <sz val="12"/>
        <color indexed="8"/>
        <rFont val="Arial"/>
        <family val="2"/>
        <charset val="238"/>
      </rPr>
      <t>(*)</t>
    </r>
  </si>
  <si>
    <t>II.- A1</t>
  </si>
  <si>
    <t>II.- A2</t>
  </si>
  <si>
    <t>II.- A3</t>
  </si>
  <si>
    <t>II.- A4</t>
  </si>
  <si>
    <t>II.- A5</t>
  </si>
  <si>
    <t>II.- C1</t>
  </si>
  <si>
    <t>II.- C2</t>
  </si>
  <si>
    <t>II.- C3</t>
  </si>
  <si>
    <t>II.- E1</t>
  </si>
  <si>
    <t>II.- E2</t>
  </si>
  <si>
    <t>II.- H1</t>
  </si>
  <si>
    <t>levé/pravé</t>
  </si>
  <si>
    <t>III.- A1</t>
  </si>
  <si>
    <t>III.- A2</t>
  </si>
  <si>
    <t>III.- C1</t>
  </si>
  <si>
    <t>III.- C2</t>
  </si>
  <si>
    <t>III.- H1</t>
  </si>
  <si>
    <t>III.- H2</t>
  </si>
  <si>
    <t>III.- H3</t>
  </si>
  <si>
    <t>IV.- A1</t>
  </si>
  <si>
    <t>IV.- C1</t>
  </si>
  <si>
    <t>IV.- H1</t>
  </si>
  <si>
    <t>IV.- B1</t>
  </si>
  <si>
    <t>IV.- D1</t>
  </si>
  <si>
    <t>VI.- A1</t>
  </si>
  <si>
    <t>VI.- C1</t>
  </si>
  <si>
    <t>V- B1</t>
  </si>
  <si>
    <t>V.- D1</t>
  </si>
  <si>
    <t>MJ</t>
  </si>
  <si>
    <t>II.- B1</t>
  </si>
  <si>
    <t>II.- D1</t>
  </si>
  <si>
    <t>1x výškově stavitelná kovová police s výřezy + závěsný systém bok+záda</t>
  </si>
  <si>
    <t>strop</t>
  </si>
  <si>
    <t>1x výškově stavitelná kovová police s výřezy + závěsný systém bok+strop</t>
  </si>
  <si>
    <t>Typ vitríny</t>
  </si>
  <si>
    <t xml:space="preserve"> I1</t>
  </si>
  <si>
    <t>I2</t>
  </si>
  <si>
    <t>I1</t>
  </si>
  <si>
    <t>vitrina typ</t>
  </si>
  <si>
    <t>spodní
kovová police</t>
  </si>
  <si>
    <t>počet</t>
  </si>
  <si>
    <t xml:space="preserve"> 2.21
Samostatné vitríny</t>
  </si>
  <si>
    <t>2.21
Blok III.</t>
  </si>
  <si>
    <t>2.21
Blok II.</t>
  </si>
  <si>
    <t xml:space="preserve"> 2.21
Blok I. </t>
  </si>
  <si>
    <t>podstava
 s vyrovnáním</t>
  </si>
  <si>
    <t>Poznámky:</t>
  </si>
  <si>
    <t>výplň 1</t>
  </si>
  <si>
    <t>počet výškově stavitelných skleněných polic</t>
  </si>
  <si>
    <t>skleněné police</t>
  </si>
  <si>
    <t>výplň 2</t>
  </si>
  <si>
    <t>výplň 3</t>
  </si>
  <si>
    <t>výplň 4</t>
  </si>
  <si>
    <t>výplň 5</t>
  </si>
  <si>
    <t>kalené sklo čiré tl.6-8mm,s kovovou hranou</t>
  </si>
  <si>
    <t>kalené sklo čiré s oboustrano antireflexsní úpravou povrchu tl.4mm</t>
  </si>
  <si>
    <t>kalené sklo čiré s jednostranou antireflexsní úpravou na exteriérové straně tl.4mm</t>
  </si>
  <si>
    <t>výplň 6</t>
  </si>
  <si>
    <t>výplň 7</t>
  </si>
  <si>
    <t xml:space="preserve"> neprůhledný panel</t>
  </si>
  <si>
    <t>výplň7</t>
  </si>
  <si>
    <t>kalené sklo čiré s oboustrano antireflexsní úpravou povrchu tl.4mm - částečné prosklení</t>
  </si>
  <si>
    <t>typ skla/výplně</t>
  </si>
  <si>
    <t>kalené sklo čiré s antireflexsní úpravou z exteriérové strany tl.6-8mm</t>
  </si>
  <si>
    <t>otvírání</t>
  </si>
  <si>
    <t>Cena za blok bez DPH</t>
  </si>
  <si>
    <t>Kč</t>
  </si>
  <si>
    <t>Cena za  výrobu 1ks vitríny
 bez DPH</t>
  </si>
  <si>
    <t>spodní skleněná police</t>
  </si>
  <si>
    <t>1ks</t>
  </si>
  <si>
    <t xml:space="preserve"> 2.19
Blok I.</t>
  </si>
  <si>
    <t xml:space="preserve"> 2.19
Blok II.</t>
  </si>
  <si>
    <t>2.19
Blok III.</t>
  </si>
  <si>
    <t xml:space="preserve"> 2.19
Blok IV.</t>
  </si>
  <si>
    <t xml:space="preserve"> 2.19
Blok V.</t>
  </si>
  <si>
    <t xml:space="preserve"> 2.19
Blok VI.</t>
  </si>
  <si>
    <t>2.19
Samostatné vitríny</t>
  </si>
  <si>
    <t>polohovatelné police</t>
  </si>
  <si>
    <t>vybavení</t>
  </si>
  <si>
    <t>vnitřní osvětlení</t>
  </si>
  <si>
    <t>Položka</t>
  </si>
  <si>
    <t>Číslo položky</t>
  </si>
  <si>
    <t>Rozpočet vybavení místnost 2.19</t>
  </si>
  <si>
    <t>Blok I.</t>
  </si>
  <si>
    <t>Blok II.</t>
  </si>
  <si>
    <t>Blok III.</t>
  </si>
  <si>
    <t>Blok IV.</t>
  </si>
  <si>
    <t>Blok V.</t>
  </si>
  <si>
    <t xml:space="preserve">Výroba </t>
  </si>
  <si>
    <t>Množství</t>
  </si>
  <si>
    <t>Doprava</t>
  </si>
  <si>
    <t>Vazník</t>
  </si>
  <si>
    <t>Sloup</t>
  </si>
  <si>
    <t>Poznámka</t>
  </si>
  <si>
    <t>kovová konstrukce rozměr 250x250x6010mm</t>
  </si>
  <si>
    <t>kovová konstrukce rozměr 250x150x2680mm</t>
  </si>
  <si>
    <t>Cena za položku
bez DPH</t>
  </si>
  <si>
    <t>Cena MJ
bez DPH</t>
  </si>
  <si>
    <t>Sazba DPH</t>
  </si>
  <si>
    <t>%</t>
  </si>
  <si>
    <t>Cena za položku
s DPH</t>
  </si>
  <si>
    <t>Vypracování výrobní dokumentace</t>
  </si>
  <si>
    <t>Montáž na místě</t>
  </si>
  <si>
    <t xml:space="preserve">Elektro montáž a zapojení </t>
  </si>
  <si>
    <t>Rozpočet vybavení místnost 2.21</t>
  </si>
  <si>
    <t>kovová konstrukce rozměr 250x250x4500mm</t>
  </si>
  <si>
    <t>hod</t>
  </si>
  <si>
    <t>Celková plocha dané strany vitríny včetně profilu, obvodový rozměr, není počítaná plocha zasklení stěny ani není určena jaká část je zasklena</t>
  </si>
  <si>
    <t>polopropustný panel - mléčný / pískovaný</t>
  </si>
  <si>
    <t xml:space="preserve">výplň 7 </t>
  </si>
  <si>
    <t>Umístění výplně je dle pohledu ze předu na vitrínu = pohled na dveře</t>
  </si>
  <si>
    <t>pole pro vyplnění</t>
  </si>
  <si>
    <t>J1</t>
  </si>
  <si>
    <t>Cena celkem</t>
  </si>
  <si>
    <t>Cena celkem:</t>
  </si>
  <si>
    <t>Vybavení pro místnost  2.19</t>
  </si>
  <si>
    <t>Vybavení pro místnost  2.21</t>
  </si>
  <si>
    <t>Celkový počet vitrín v místnostech 2.19 a 2.21</t>
  </si>
  <si>
    <t>kalené sklo čiré tl.6-8mm, v kovovém rámečku</t>
  </si>
  <si>
    <t>kalené sklo čiré s oboustranou antireflexsní úpravou povrchu tl.4mm</t>
  </si>
  <si>
    <t>kalené sklo čiré s oboustranou antireflexsní úpravou povrchu tl.4mm - částečné prosklení</t>
  </si>
  <si>
    <t>Umístění výplně je dle čelního pohledu na vitrínu = pohled na dveře</t>
  </si>
  <si>
    <t>Celkový rozpočet vybavení místností 2.19 a 2.21</t>
  </si>
  <si>
    <t>Cena bez DPH</t>
  </si>
  <si>
    <t>Cena s DPH</t>
  </si>
  <si>
    <t>Vitrína I1</t>
  </si>
  <si>
    <t>Vitrína I2</t>
  </si>
  <si>
    <t>Vitrína J1</t>
  </si>
  <si>
    <t>ostatní pole se vyplňují automaticky</t>
  </si>
  <si>
    <t>vitrína typ</t>
  </si>
  <si>
    <t>Cena celkem bez DPH</t>
  </si>
  <si>
    <t>Cena celkem s DPH</t>
  </si>
  <si>
    <t>pole se vyplňují automaticky po vyplnění dalších listů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</si>
</sst>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.000"/>
  </numFmts>
  <fonts count="36" x14ac:knownFonts="1">
    <font>
      <sz val="10"/>
      <color indexed="8"/>
      <name val="Helvetica Neue"/>
    </font>
    <font>
      <sz val="11"/>
      <color theme="1"/>
      <name val="Helvetica Neue"/>
      <family val="2"/>
      <charset val="238"/>
      <scheme val="minor"/>
    </font>
    <font>
      <sz val="20"/>
      <color indexed="8"/>
      <name val="Helvetica Neue"/>
      <family val="2"/>
    </font>
    <font>
      <b/>
      <sz val="10"/>
      <color indexed="8"/>
      <name val="Helvetica Neue"/>
      <family val="2"/>
    </font>
    <font>
      <b/>
      <sz val="12"/>
      <color indexed="8"/>
      <name val="Helvetica Neue"/>
      <family val="2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Helvetica Neue"/>
      <family val="2"/>
    </font>
    <font>
      <sz val="12"/>
      <color indexed="8"/>
      <name val="Helvetica Neue"/>
      <family val="2"/>
    </font>
    <font>
      <b/>
      <vertAlign val="superscript"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Helvetica Neue"/>
      <family val="2"/>
    </font>
    <font>
      <sz val="12"/>
      <color rgb="FFFF0000"/>
      <name val="Arial"/>
      <family val="2"/>
      <charset val="238"/>
    </font>
    <font>
      <b/>
      <sz val="12"/>
      <color indexed="8"/>
      <name val="Helvetica Neue"/>
      <family val="2"/>
    </font>
    <font>
      <b/>
      <sz val="16"/>
      <color indexed="8"/>
      <name val="Helvetica Neue"/>
      <family val="2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color indexed="8"/>
      <name val="Helvetica Neue"/>
      <family val="2"/>
    </font>
    <font>
      <b/>
      <sz val="14"/>
      <color indexed="8"/>
      <name val="Helvetica Neue"/>
      <family val="2"/>
    </font>
    <font>
      <sz val="18"/>
      <color indexed="8"/>
      <name val="Arial"/>
      <family val="2"/>
      <charset val="238"/>
    </font>
    <font>
      <b/>
      <sz val="12"/>
      <color rgb="FF29536D"/>
      <name val="Arial"/>
      <family val="2"/>
      <charset val="238"/>
    </font>
    <font>
      <b/>
      <sz val="28"/>
      <color rgb="FF29536D"/>
      <name val="Arial"/>
      <family val="2"/>
      <charset val="238"/>
    </font>
    <font>
      <sz val="10"/>
      <color rgb="FF29536D"/>
      <name val="Arial"/>
      <family val="2"/>
      <charset val="238"/>
    </font>
    <font>
      <sz val="12"/>
      <color rgb="FF29536D"/>
      <name val="Arial"/>
      <family val="2"/>
      <charset val="238"/>
    </font>
    <font>
      <b/>
      <sz val="14"/>
      <color rgb="FF29536D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Helvetica Neue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rgb="FFBFD8E7"/>
        <bgColor indexed="64"/>
      </patternFill>
    </fill>
    <fill>
      <patternFill patternType="solid">
        <fgColor rgb="FF95BED7"/>
        <bgColor indexed="64"/>
      </patternFill>
    </fill>
    <fill>
      <patternFill patternType="solid">
        <fgColor rgb="FF5E9CC2"/>
        <bgColor indexed="64"/>
      </patternFill>
    </fill>
    <fill>
      <patternFill patternType="solid">
        <fgColor rgb="FF3366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 applyNumberFormat="0" applyFill="0" applyBorder="0" applyProtection="0">
      <alignment vertical="top" wrapText="1"/>
    </xf>
    <xf numFmtId="0" fontId="1" fillId="0" borderId="0"/>
  </cellStyleXfs>
  <cellXfs count="526">
    <xf numFmtId="0" fontId="0" fillId="0" borderId="0" xfId="0">
      <alignment vertical="top" wrapText="1"/>
    </xf>
    <xf numFmtId="0" fontId="0" fillId="0" borderId="0" xfId="0" applyBorder="1">
      <alignment vertical="top" wrapText="1"/>
    </xf>
    <xf numFmtId="0" fontId="0" fillId="0" borderId="0" xfId="0" applyNumberFormat="1" applyFill="1" applyBorder="1">
      <alignment vertical="top" wrapText="1"/>
    </xf>
    <xf numFmtId="0" fontId="0" fillId="0" borderId="0" xfId="0" applyFill="1" applyBorder="1">
      <alignment vertical="top" wrapText="1"/>
    </xf>
    <xf numFmtId="0" fontId="0" fillId="0" borderId="1" xfId="0" applyBorder="1">
      <alignment vertical="top" wrapText="1"/>
    </xf>
    <xf numFmtId="0" fontId="0" fillId="0" borderId="0" xfId="0" applyNumberFormat="1" applyFill="1" applyBorder="1" applyAlignment="1">
      <alignment horizontal="center" vertical="center" wrapText="1"/>
    </xf>
    <xf numFmtId="0" fontId="2" fillId="0" borderId="0" xfId="0" applyNumberFormat="1" applyFont="1" applyFill="1" applyBorder="1">
      <alignment vertical="top" wrapText="1"/>
    </xf>
    <xf numFmtId="0" fontId="4" fillId="0" borderId="0" xfId="0" applyNumberFormat="1" applyFont="1">
      <alignment vertical="top" wrapText="1"/>
    </xf>
    <xf numFmtId="0" fontId="4" fillId="0" borderId="0" xfId="0" applyFont="1" applyBorder="1">
      <alignment vertical="top" wrapText="1"/>
    </xf>
    <xf numFmtId="0" fontId="4" fillId="0" borderId="0" xfId="0" applyFo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2" fontId="8" fillId="0" borderId="14" xfId="0" applyNumberFormat="1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2" fontId="8" fillId="0" borderId="40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2" fontId="8" fillId="0" borderId="1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1" fontId="15" fillId="2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11" fillId="0" borderId="40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center" vertical="center" wrapText="1"/>
    </xf>
    <xf numFmtId="2" fontId="8" fillId="0" borderId="48" xfId="0" applyNumberFormat="1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 vertical="center" wrapText="1" indent="1"/>
    </xf>
    <xf numFmtId="1" fontId="16" fillId="0" borderId="0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11" fillId="0" borderId="48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52" xfId="0" applyNumberFormat="1" applyFont="1" applyFill="1" applyBorder="1" applyAlignment="1">
      <alignment horizontal="center" vertical="center" wrapText="1"/>
    </xf>
    <xf numFmtId="2" fontId="20" fillId="0" borderId="48" xfId="0" applyNumberFormat="1" applyFont="1" applyFill="1" applyBorder="1" applyAlignment="1">
      <alignment horizontal="center" vertical="center" wrapText="1"/>
    </xf>
    <xf numFmtId="0" fontId="20" fillId="0" borderId="48" xfId="0" applyNumberFormat="1" applyFont="1" applyFill="1" applyBorder="1" applyAlignment="1">
      <alignment horizontal="center" vertical="center" wrapText="1"/>
    </xf>
    <xf numFmtId="0" fontId="21" fillId="0" borderId="48" xfId="0" applyNumberFormat="1" applyFont="1" applyFill="1" applyBorder="1" applyAlignment="1">
      <alignment horizontal="center" vertical="center" wrapText="1"/>
    </xf>
    <xf numFmtId="0" fontId="21" fillId="0" borderId="4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left" vertical="center" indent="2"/>
    </xf>
    <xf numFmtId="1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0" xfId="0" applyFont="1" applyBorder="1">
      <alignment vertical="top" wrapText="1"/>
    </xf>
    <xf numFmtId="0" fontId="8" fillId="0" borderId="14" xfId="0" applyFont="1" applyBorder="1">
      <alignment vertical="top" wrapText="1"/>
    </xf>
    <xf numFmtId="0" fontId="8" fillId="0" borderId="17" xfId="0" applyFont="1" applyBorder="1">
      <alignment vertical="top" wrapText="1"/>
    </xf>
    <xf numFmtId="0" fontId="11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Border="1">
      <alignment vertical="top" wrapText="1"/>
    </xf>
    <xf numFmtId="0" fontId="8" fillId="0" borderId="48" xfId="0" applyFont="1" applyBorder="1">
      <alignment vertical="top" wrapText="1"/>
    </xf>
    <xf numFmtId="0" fontId="5" fillId="0" borderId="0" xfId="0" applyFont="1" applyFill="1" applyBorder="1">
      <alignment vertical="top" wrapText="1"/>
    </xf>
    <xf numFmtId="2" fontId="8" fillId="0" borderId="0" xfId="0" applyNumberFormat="1" applyFont="1" applyFill="1" applyBorder="1" applyAlignment="1">
      <alignment horizontal="left" vertical="center" wrapText="1" indent="1"/>
    </xf>
    <xf numFmtId="0" fontId="17" fillId="0" borderId="0" xfId="0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>
      <alignment vertical="top" wrapText="1"/>
    </xf>
    <xf numFmtId="0" fontId="5" fillId="0" borderId="0" xfId="0" applyFont="1" applyBorder="1">
      <alignment vertical="top" wrapText="1"/>
    </xf>
    <xf numFmtId="0" fontId="5" fillId="0" borderId="10" xfId="0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1" fillId="0" borderId="53" xfId="0" applyFont="1" applyFill="1" applyBorder="1" applyAlignment="1">
      <alignment horizontal="center" vertical="center" wrapText="1"/>
    </xf>
    <xf numFmtId="2" fontId="11" fillId="0" borderId="53" xfId="0" applyNumberFormat="1" applyFont="1" applyFill="1" applyBorder="1" applyAlignment="1">
      <alignment horizontal="center" vertical="center" wrapText="1"/>
    </xf>
    <xf numFmtId="2" fontId="8" fillId="0" borderId="57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50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7" xfId="0" applyNumberFormat="1" applyFont="1" applyFill="1" applyBorder="1" applyAlignment="1">
      <alignment horizontal="center" vertical="center" wrapText="1"/>
    </xf>
    <xf numFmtId="2" fontId="8" fillId="0" borderId="40" xfId="0" applyNumberFormat="1" applyFont="1" applyBorder="1" applyAlignment="1">
      <alignment horizontal="center" vertical="center" wrapText="1"/>
    </xf>
    <xf numFmtId="2" fontId="8" fillId="0" borderId="41" xfId="0" applyNumberFormat="1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0" fontId="11" fillId="5" borderId="1" xfId="0" applyNumberFormat="1" applyFont="1" applyFill="1" applyBorder="1" applyAlignment="1">
      <alignment horizontal="center" vertical="center" wrapText="1"/>
    </xf>
    <xf numFmtId="2" fontId="8" fillId="0" borderId="17" xfId="0" applyNumberFormat="1" applyFont="1" applyBorder="1" applyAlignment="1">
      <alignment horizontal="center" vertical="center" wrapText="1"/>
    </xf>
    <xf numFmtId="2" fontId="8" fillId="0" borderId="18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48" xfId="0" applyNumberFormat="1" applyFont="1" applyBorder="1" applyAlignment="1">
      <alignment horizontal="center" vertical="center" wrapText="1"/>
    </xf>
    <xf numFmtId="0" fontId="11" fillId="3" borderId="40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1" fillId="3" borderId="48" xfId="0" applyNumberFormat="1" applyFont="1" applyFill="1" applyBorder="1" applyAlignment="1">
      <alignment horizontal="center" vertical="center" wrapText="1"/>
    </xf>
    <xf numFmtId="0" fontId="11" fillId="8" borderId="40" xfId="0" applyNumberFormat="1" applyFont="1" applyFill="1" applyBorder="1" applyAlignment="1">
      <alignment horizontal="center" vertical="center" wrapText="1"/>
    </xf>
    <xf numFmtId="0" fontId="11" fillId="8" borderId="1" xfId="0" applyNumberFormat="1" applyFont="1" applyFill="1" applyBorder="1" applyAlignment="1">
      <alignment horizontal="center" vertical="center" wrapText="1"/>
    </xf>
    <xf numFmtId="0" fontId="11" fillId="8" borderId="48" xfId="0" applyNumberFormat="1" applyFont="1" applyFill="1" applyBorder="1" applyAlignment="1">
      <alignment horizontal="center" vertical="center" wrapText="1"/>
    </xf>
    <xf numFmtId="0" fontId="11" fillId="9" borderId="40" xfId="0" applyNumberFormat="1" applyFont="1" applyFill="1" applyBorder="1" applyAlignment="1">
      <alignment horizontal="center" vertical="center" wrapText="1"/>
    </xf>
    <xf numFmtId="0" fontId="11" fillId="9" borderId="48" xfId="0" applyNumberFormat="1" applyFont="1" applyFill="1" applyBorder="1" applyAlignment="1">
      <alignment horizontal="center" vertical="center" wrapText="1"/>
    </xf>
    <xf numFmtId="0" fontId="11" fillId="10" borderId="40" xfId="0" applyNumberFormat="1" applyFont="1" applyFill="1" applyBorder="1" applyAlignment="1">
      <alignment horizontal="center" vertical="center" wrapText="1"/>
    </xf>
    <xf numFmtId="0" fontId="11" fillId="10" borderId="48" xfId="0" applyNumberFormat="1" applyFont="1" applyFill="1" applyBorder="1" applyAlignment="1">
      <alignment horizontal="center" vertical="center" wrapText="1"/>
    </xf>
    <xf numFmtId="0" fontId="11" fillId="9" borderId="1" xfId="0" applyNumberFormat="1" applyFont="1" applyFill="1" applyBorder="1" applyAlignment="1">
      <alignment horizontal="center" vertical="center" wrapText="1"/>
    </xf>
    <xf numFmtId="0" fontId="11" fillId="11" borderId="48" xfId="0" applyNumberFormat="1" applyFont="1" applyFill="1" applyBorder="1" applyAlignment="1">
      <alignment horizontal="center" vertical="center" wrapText="1"/>
    </xf>
    <xf numFmtId="0" fontId="11" fillId="11" borderId="1" xfId="0" applyNumberFormat="1" applyFont="1" applyFill="1" applyBorder="1" applyAlignment="1">
      <alignment horizontal="center" vertical="center" wrapText="1"/>
    </xf>
    <xf numFmtId="0" fontId="11" fillId="11" borderId="40" xfId="0" applyNumberFormat="1" applyFont="1" applyFill="1" applyBorder="1" applyAlignment="1">
      <alignment horizontal="center" vertical="center" wrapText="1"/>
    </xf>
    <xf numFmtId="0" fontId="11" fillId="10" borderId="1" xfId="0" applyNumberFormat="1" applyFont="1" applyFill="1" applyBorder="1" applyAlignment="1">
      <alignment horizontal="center" vertical="center" wrapText="1"/>
    </xf>
    <xf numFmtId="0" fontId="11" fillId="7" borderId="1" xfId="0" applyNumberFormat="1" applyFont="1" applyFill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horizontal="center" vertical="center" wrapText="1"/>
    </xf>
    <xf numFmtId="0" fontId="11" fillId="6" borderId="40" xfId="0" applyNumberFormat="1" applyFont="1" applyFill="1" applyBorder="1" applyAlignment="1">
      <alignment horizontal="center" vertical="center" wrapText="1"/>
    </xf>
    <xf numFmtId="0" fontId="11" fillId="6" borderId="4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1" fillId="7" borderId="40" xfId="0" applyNumberFormat="1" applyFont="1" applyFill="1" applyBorder="1" applyAlignment="1">
      <alignment horizontal="center" vertical="center" wrapText="1"/>
    </xf>
    <xf numFmtId="0" fontId="11" fillId="7" borderId="48" xfId="0" applyNumberFormat="1" applyFont="1" applyFill="1" applyBorder="1" applyAlignment="1">
      <alignment horizontal="center" vertical="center" wrapText="1"/>
    </xf>
    <xf numFmtId="165" fontId="8" fillId="0" borderId="48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49" fontId="25" fillId="2" borderId="12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29" fillId="2" borderId="8" xfId="0" applyNumberFormat="1" applyFont="1" applyFill="1" applyBorder="1" applyAlignment="1">
      <alignment horizontal="center" vertical="center" wrapText="1"/>
    </xf>
    <xf numFmtId="49" fontId="29" fillId="2" borderId="10" xfId="0" applyNumberFormat="1" applyFont="1" applyFill="1" applyBorder="1" applyAlignment="1">
      <alignment horizontal="center" vertical="center" wrapText="1"/>
    </xf>
    <xf numFmtId="49" fontId="29" fillId="2" borderId="12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left" vertical="center"/>
    </xf>
    <xf numFmtId="1" fontId="9" fillId="0" borderId="24" xfId="0" applyNumberFormat="1" applyFont="1" applyFill="1" applyBorder="1" applyAlignment="1">
      <alignment horizontal="center" vertical="center"/>
    </xf>
    <xf numFmtId="0" fontId="7" fillId="0" borderId="40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left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left" vertical="center"/>
    </xf>
    <xf numFmtId="1" fontId="9" fillId="0" borderId="27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9" fontId="9" fillId="0" borderId="40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/>
    </xf>
    <xf numFmtId="49" fontId="9" fillId="0" borderId="24" xfId="0" applyNumberFormat="1" applyFont="1" applyFill="1" applyBorder="1" applyAlignment="1">
      <alignment horizontal="left" vertical="center"/>
    </xf>
    <xf numFmtId="1" fontId="9" fillId="0" borderId="40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left" vertical="center"/>
    </xf>
    <xf numFmtId="1" fontId="9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left" vertical="center"/>
    </xf>
    <xf numFmtId="1" fontId="9" fillId="0" borderId="48" xfId="0" applyNumberFormat="1" applyFont="1" applyFill="1" applyBorder="1" applyAlignment="1">
      <alignment horizontal="center" vertical="center"/>
    </xf>
    <xf numFmtId="0" fontId="7" fillId="0" borderId="48" xfId="0" applyNumberFormat="1" applyFont="1" applyFill="1" applyBorder="1" applyAlignment="1">
      <alignment horizontal="center" vertical="center"/>
    </xf>
    <xf numFmtId="49" fontId="9" fillId="0" borderId="48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4" fillId="0" borderId="0" xfId="0" applyFont="1" applyFill="1" applyBorder="1">
      <alignment vertical="top" wrapText="1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/>
    </xf>
    <xf numFmtId="164" fontId="19" fillId="0" borderId="0" xfId="0" applyNumberFormat="1" applyFont="1" applyFill="1" applyBorder="1" applyAlignment="1">
      <alignment vertical="top"/>
    </xf>
    <xf numFmtId="0" fontId="19" fillId="0" borderId="0" xfId="0" applyNumberFormat="1" applyFont="1" applyFill="1" applyBorder="1" applyAlignment="1">
      <alignment vertical="top"/>
    </xf>
    <xf numFmtId="2" fontId="0" fillId="0" borderId="0" xfId="0" applyNumberFormat="1" applyFill="1" applyBorder="1" applyAlignment="1">
      <alignment vertical="center"/>
    </xf>
    <xf numFmtId="49" fontId="20" fillId="0" borderId="0" xfId="0" applyNumberFormat="1" applyFont="1" applyFill="1" applyBorder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" fontId="1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Border="1" applyAlignment="1">
      <alignment vertical="top"/>
    </xf>
    <xf numFmtId="9" fontId="0" fillId="0" borderId="0" xfId="0" applyNumberForma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center" vertical="center" wrapText="1"/>
    </xf>
    <xf numFmtId="0" fontId="8" fillId="0" borderId="0" xfId="0" applyFont="1" applyBorder="1">
      <alignment vertical="top" wrapText="1"/>
    </xf>
    <xf numFmtId="49" fontId="25" fillId="2" borderId="35" xfId="0" applyNumberFormat="1" applyFont="1" applyFill="1" applyBorder="1" applyAlignment="1">
      <alignment horizontal="center" vertical="center" wrapText="1"/>
    </xf>
    <xf numFmtId="0" fontId="11" fillId="2" borderId="57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5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25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49" fontId="25" fillId="2" borderId="39" xfId="0" applyNumberFormat="1" applyFont="1" applyFill="1" applyBorder="1" applyAlignment="1">
      <alignment horizontal="center" vertical="center" wrapText="1"/>
    </xf>
    <xf numFmtId="49" fontId="25" fillId="2" borderId="40" xfId="0" applyNumberFormat="1" applyFont="1" applyFill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25" fillId="2" borderId="32" xfId="0" applyNumberFormat="1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/>
    </xf>
    <xf numFmtId="0" fontId="0" fillId="0" borderId="0" xfId="0" applyNumberForma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/>
    </xf>
    <xf numFmtId="0" fontId="7" fillId="0" borderId="58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11" fillId="0" borderId="54" xfId="0" applyFont="1" applyBorder="1">
      <alignment vertical="top" wrapText="1"/>
    </xf>
    <xf numFmtId="164" fontId="11" fillId="0" borderId="55" xfId="0" applyNumberFormat="1" applyFont="1" applyBorder="1" applyAlignment="1">
      <alignment horizontal="center" vertical="center"/>
    </xf>
    <xf numFmtId="0" fontId="11" fillId="0" borderId="55" xfId="0" applyFont="1" applyBorder="1">
      <alignment vertical="top" wrapText="1"/>
    </xf>
    <xf numFmtId="164" fontId="11" fillId="0" borderId="56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64" fontId="11" fillId="0" borderId="43" xfId="0" applyNumberFormat="1" applyFont="1" applyBorder="1" applyAlignment="1">
      <alignment horizontal="center"/>
    </xf>
    <xf numFmtId="164" fontId="11" fillId="0" borderId="18" xfId="0" applyNumberFormat="1" applyFont="1" applyBorder="1" applyAlignment="1">
      <alignment horizontal="center" vertical="center"/>
    </xf>
    <xf numFmtId="164" fontId="11" fillId="0" borderId="43" xfId="0" applyNumberFormat="1" applyFont="1" applyFill="1" applyBorder="1" applyAlignment="1">
      <alignment horizontal="center"/>
    </xf>
    <xf numFmtId="164" fontId="11" fillId="0" borderId="18" xfId="0" applyNumberFormat="1" applyFont="1" applyFill="1" applyBorder="1" applyAlignment="1">
      <alignment horizontal="center" vertical="center"/>
    </xf>
    <xf numFmtId="164" fontId="11" fillId="0" borderId="41" xfId="0" applyNumberFormat="1" applyFont="1" applyFill="1" applyBorder="1" applyAlignment="1">
      <alignment horizontal="center" vertical="center"/>
    </xf>
    <xf numFmtId="164" fontId="11" fillId="0" borderId="50" xfId="0" applyNumberFormat="1" applyFont="1" applyFill="1" applyBorder="1" applyAlignment="1">
      <alignment horizontal="center" vertical="center"/>
    </xf>
    <xf numFmtId="164" fontId="10" fillId="0" borderId="55" xfId="0" applyNumberFormat="1" applyFont="1" applyBorder="1" applyAlignment="1">
      <alignment horizontal="center" vertical="center" wrapText="1"/>
    </xf>
    <xf numFmtId="164" fontId="10" fillId="0" borderId="56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64" fontId="10" fillId="0" borderId="41" xfId="0" applyNumberFormat="1" applyFont="1" applyBorder="1" applyAlignment="1">
      <alignment horizontal="center" vertical="center" wrapText="1"/>
    </xf>
    <xf numFmtId="164" fontId="10" fillId="0" borderId="50" xfId="0" applyNumberFormat="1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1" fontId="7" fillId="0" borderId="33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40" xfId="0" applyNumberFormat="1" applyFont="1" applyFill="1" applyBorder="1" applyAlignment="1">
      <alignment horizontal="center" vertical="center" wrapText="1"/>
    </xf>
    <xf numFmtId="1" fontId="8" fillId="0" borderId="48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NumberFormat="1" applyFont="1" applyFill="1">
      <alignment vertical="top" wrapText="1"/>
    </xf>
    <xf numFmtId="0" fontId="4" fillId="0" borderId="0" xfId="0" applyFont="1" applyFill="1">
      <alignment vertical="top" wrapText="1"/>
    </xf>
    <xf numFmtId="0" fontId="11" fillId="0" borderId="0" xfId="0" applyFont="1" applyFill="1" applyBorder="1" applyAlignment="1">
      <alignment vertical="center" wrapText="1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9" fontId="25" fillId="2" borderId="32" xfId="0" applyNumberFormat="1" applyFont="1" applyFill="1" applyBorder="1" applyAlignment="1">
      <alignment vertical="center" wrapText="1"/>
    </xf>
    <xf numFmtId="0" fontId="7" fillId="0" borderId="67" xfId="0" applyFont="1" applyBorder="1" applyAlignment="1">
      <alignment horizontal="center" vertical="center" wrapText="1"/>
    </xf>
    <xf numFmtId="0" fontId="31" fillId="0" borderId="0" xfId="0" applyFont="1">
      <alignment vertical="top" wrapText="1"/>
    </xf>
    <xf numFmtId="0" fontId="32" fillId="0" borderId="42" xfId="0" applyFont="1" applyFill="1" applyBorder="1" applyAlignment="1">
      <alignment vertical="center"/>
    </xf>
    <xf numFmtId="1" fontId="33" fillId="0" borderId="4" xfId="0" applyNumberFormat="1" applyFont="1" applyFill="1" applyBorder="1" applyAlignment="1">
      <alignment horizontal="center" vertical="center" wrapText="1"/>
    </xf>
    <xf numFmtId="0" fontId="32" fillId="0" borderId="49" xfId="0" applyFont="1" applyFill="1" applyBorder="1" applyAlignment="1">
      <alignment horizontal="left" vertical="center"/>
    </xf>
    <xf numFmtId="1" fontId="33" fillId="0" borderId="1" xfId="0" applyNumberFormat="1" applyFont="1" applyFill="1" applyBorder="1" applyAlignment="1">
      <alignment horizontal="center" vertical="center" wrapText="1"/>
    </xf>
    <xf numFmtId="1" fontId="33" fillId="0" borderId="20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/>
    </xf>
    <xf numFmtId="0" fontId="32" fillId="0" borderId="68" xfId="0" applyFont="1" applyFill="1" applyBorder="1" applyAlignment="1">
      <alignment horizontal="left" vertical="center"/>
    </xf>
    <xf numFmtId="1" fontId="33" fillId="0" borderId="19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right" vertical="center"/>
    </xf>
    <xf numFmtId="164" fontId="0" fillId="0" borderId="4" xfId="0" applyNumberFormat="1" applyFill="1" applyBorder="1">
      <alignment vertical="top" wrapTex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Protection="1">
      <alignment vertical="top" wrapText="1"/>
    </xf>
    <xf numFmtId="49" fontId="29" fillId="2" borderId="11" xfId="0" applyNumberFormat="1" applyFont="1" applyFill="1" applyBorder="1" applyAlignment="1" applyProtection="1">
      <alignment horizontal="center" vertical="center" wrapText="1"/>
    </xf>
    <xf numFmtId="49" fontId="29" fillId="2" borderId="8" xfId="0" applyNumberFormat="1" applyFont="1" applyFill="1" applyBorder="1" applyAlignment="1" applyProtection="1">
      <alignment horizontal="center" vertical="center" wrapText="1"/>
    </xf>
    <xf numFmtId="0" fontId="8" fillId="0" borderId="34" xfId="0" applyFont="1" applyBorder="1" applyAlignment="1" applyProtection="1">
      <alignment horizontal="center" vertical="center" wrapText="1"/>
    </xf>
    <xf numFmtId="49" fontId="11" fillId="2" borderId="34" xfId="0" applyNumberFormat="1" applyFont="1" applyFill="1" applyBorder="1" applyAlignment="1" applyProtection="1">
      <alignment horizontal="center" vertical="center" wrapText="1"/>
    </xf>
    <xf numFmtId="0" fontId="8" fillId="0" borderId="37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49" fontId="11" fillId="2" borderId="38" xfId="0" applyNumberFormat="1" applyFont="1" applyFill="1" applyBorder="1" applyAlignment="1" applyProtection="1">
      <alignment horizontal="center" vertical="center" wrapText="1"/>
    </xf>
    <xf numFmtId="49" fontId="11" fillId="2" borderId="43" xfId="0" applyNumberFormat="1" applyFont="1" applyFill="1" applyBorder="1" applyAlignment="1" applyProtection="1">
      <alignment horizontal="center" vertical="center" wrapText="1"/>
    </xf>
    <xf numFmtId="49" fontId="9" fillId="0" borderId="40" xfId="0" applyNumberFormat="1" applyFont="1" applyFill="1" applyBorder="1" applyAlignment="1" applyProtection="1">
      <alignment horizontal="left" vertical="center" indent="2"/>
    </xf>
    <xf numFmtId="1" fontId="9" fillId="0" borderId="40" xfId="0" applyNumberFormat="1" applyFont="1" applyFill="1" applyBorder="1" applyAlignment="1" applyProtection="1">
      <alignment horizontal="center" vertical="center" wrapText="1"/>
    </xf>
    <xf numFmtId="0" fontId="7" fillId="0" borderId="40" xfId="0" applyNumberFormat="1" applyFont="1" applyFill="1" applyBorder="1" applyAlignment="1" applyProtection="1">
      <alignment horizontal="center" vertical="center" wrapText="1"/>
    </xf>
    <xf numFmtId="0" fontId="11" fillId="0" borderId="40" xfId="0" applyNumberFormat="1" applyFont="1" applyFill="1" applyBorder="1" applyAlignment="1" applyProtection="1">
      <alignment horizontal="center" vertical="center" wrapText="1"/>
    </xf>
    <xf numFmtId="0" fontId="8" fillId="0" borderId="40" xfId="0" applyFont="1" applyFill="1" applyBorder="1" applyAlignment="1" applyProtection="1">
      <alignment horizontal="center" vertical="center" wrapText="1"/>
    </xf>
    <xf numFmtId="0" fontId="11" fillId="8" borderId="40" xfId="0" applyNumberFormat="1" applyFont="1" applyFill="1" applyBorder="1" applyAlignment="1" applyProtection="1">
      <alignment horizontal="center" vertical="center" wrapText="1"/>
    </xf>
    <xf numFmtId="0" fontId="0" fillId="0" borderId="40" xfId="0" applyBorder="1" applyProtection="1">
      <alignment vertical="top" wrapText="1"/>
    </xf>
    <xf numFmtId="0" fontId="11" fillId="11" borderId="40" xfId="0" applyNumberFormat="1" applyFont="1" applyFill="1" applyBorder="1" applyAlignment="1" applyProtection="1">
      <alignment horizontal="center" vertical="center" wrapText="1"/>
    </xf>
    <xf numFmtId="2" fontId="8" fillId="0" borderId="40" xfId="0" applyNumberFormat="1" applyFont="1" applyFill="1" applyBorder="1" applyAlignment="1" applyProtection="1">
      <alignment horizontal="center" vertical="center" wrapText="1"/>
    </xf>
    <xf numFmtId="0" fontId="8" fillId="0" borderId="40" xfId="0" applyFont="1" applyFill="1" applyBorder="1" applyAlignment="1" applyProtection="1">
      <alignment horizontal="left" vertical="center" wrapText="1" indent="1"/>
    </xf>
    <xf numFmtId="0" fontId="11" fillId="3" borderId="40" xfId="0" applyNumberFormat="1" applyFont="1" applyFill="1" applyBorder="1" applyAlignment="1" applyProtection="1">
      <alignment horizontal="center" vertical="center" wrapText="1"/>
    </xf>
    <xf numFmtId="2" fontId="12" fillId="0" borderId="40" xfId="0" applyNumberFormat="1" applyFont="1" applyBorder="1" applyAlignment="1" applyProtection="1">
      <alignment horizontal="left" vertical="center" wrapText="1" indent="1"/>
    </xf>
    <xf numFmtId="0" fontId="11" fillId="7" borderId="40" xfId="0" applyNumberFormat="1" applyFont="1" applyFill="1" applyBorder="1" applyAlignment="1" applyProtection="1">
      <alignment horizontal="center" vertical="center" wrapText="1"/>
    </xf>
    <xf numFmtId="2" fontId="8" fillId="0" borderId="40" xfId="0" applyNumberFormat="1" applyFont="1" applyBorder="1" applyAlignment="1" applyProtection="1">
      <alignment horizontal="left" vertical="center" wrapText="1" indent="1"/>
    </xf>
    <xf numFmtId="49" fontId="9" fillId="0" borderId="1" xfId="0" applyNumberFormat="1" applyFont="1" applyFill="1" applyBorder="1" applyAlignment="1" applyProtection="1">
      <alignment horizontal="left" vertical="center" indent="2"/>
    </xf>
    <xf numFmtId="1" fontId="9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1" fillId="8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Protection="1">
      <alignment vertical="top" wrapText="1"/>
    </xf>
    <xf numFmtId="0" fontId="11" fillId="11" borderId="1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 indent="1"/>
    </xf>
    <xf numFmtId="0" fontId="11" fillId="6" borderId="1" xfId="0" applyNumberFormat="1" applyFont="1" applyFill="1" applyBorder="1" applyAlignment="1" applyProtection="1">
      <alignment horizontal="center" vertical="center" wrapText="1"/>
    </xf>
    <xf numFmtId="2" fontId="12" fillId="0" borderId="1" xfId="0" applyNumberFormat="1" applyFont="1" applyBorder="1" applyAlignment="1" applyProtection="1">
      <alignment horizontal="left" vertical="center" wrapText="1" indent="1"/>
    </xf>
    <xf numFmtId="0" fontId="11" fillId="7" borderId="1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Border="1" applyAlignment="1" applyProtection="1">
      <alignment horizontal="left" vertical="center" wrapText="1" indent="1"/>
    </xf>
    <xf numFmtId="0" fontId="11" fillId="3" borderId="1" xfId="0" applyNumberFormat="1" applyFont="1" applyFill="1" applyBorder="1" applyAlignment="1" applyProtection="1">
      <alignment horizontal="center" vertical="center" wrapText="1"/>
    </xf>
    <xf numFmtId="49" fontId="9" fillId="0" borderId="48" xfId="0" applyNumberFormat="1" applyFont="1" applyFill="1" applyBorder="1" applyAlignment="1" applyProtection="1">
      <alignment horizontal="left" vertical="center" indent="2"/>
    </xf>
    <xf numFmtId="1" fontId="9" fillId="0" borderId="48" xfId="0" applyNumberFormat="1" applyFont="1" applyFill="1" applyBorder="1" applyAlignment="1" applyProtection="1">
      <alignment horizontal="center" vertical="center" wrapText="1"/>
    </xf>
    <xf numFmtId="0" fontId="7" fillId="0" borderId="48" xfId="0" applyNumberFormat="1" applyFont="1" applyFill="1" applyBorder="1" applyAlignment="1" applyProtection="1">
      <alignment horizontal="center" vertical="center" wrapText="1"/>
    </xf>
    <xf numFmtId="0" fontId="11" fillId="0" borderId="48" xfId="0" applyNumberFormat="1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horizontal="center" vertical="center" wrapText="1"/>
    </xf>
    <xf numFmtId="0" fontId="11" fillId="8" borderId="48" xfId="0" applyNumberFormat="1" applyFont="1" applyFill="1" applyBorder="1" applyAlignment="1" applyProtection="1">
      <alignment horizontal="center" vertical="center" wrapText="1"/>
    </xf>
    <xf numFmtId="0" fontId="0" fillId="0" borderId="48" xfId="0" applyBorder="1" applyProtection="1">
      <alignment vertical="top" wrapText="1"/>
    </xf>
    <xf numFmtId="0" fontId="11" fillId="11" borderId="48" xfId="0" applyNumberFormat="1" applyFont="1" applyFill="1" applyBorder="1" applyAlignment="1" applyProtection="1">
      <alignment horizontal="center" vertical="center" wrapText="1"/>
    </xf>
    <xf numFmtId="2" fontId="8" fillId="0" borderId="48" xfId="0" applyNumberFormat="1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horizontal="left" vertical="center" wrapText="1" indent="1"/>
    </xf>
    <xf numFmtId="0" fontId="11" fillId="3" borderId="48" xfId="0" applyNumberFormat="1" applyFont="1" applyFill="1" applyBorder="1" applyAlignment="1" applyProtection="1">
      <alignment horizontal="center" vertical="center" wrapText="1"/>
    </xf>
    <xf numFmtId="2" fontId="12" fillId="0" borderId="48" xfId="0" applyNumberFormat="1" applyFont="1" applyBorder="1" applyAlignment="1" applyProtection="1">
      <alignment horizontal="left" vertical="center" wrapText="1" indent="1"/>
    </xf>
    <xf numFmtId="2" fontId="8" fillId="0" borderId="48" xfId="0" applyNumberFormat="1" applyFont="1" applyBorder="1" applyAlignment="1" applyProtection="1">
      <alignment horizontal="left" vertical="center" wrapText="1" indent="1"/>
    </xf>
    <xf numFmtId="0" fontId="0" fillId="0" borderId="0" xfId="0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1" fontId="9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0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2" fontId="4" fillId="0" borderId="0" xfId="0" applyNumberFormat="1" applyFont="1" applyBorder="1" applyAlignment="1" applyProtection="1">
      <alignment horizontal="center" vertical="center" wrapText="1"/>
    </xf>
    <xf numFmtId="2" fontId="4" fillId="2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49" fontId="9" fillId="0" borderId="24" xfId="0" applyNumberFormat="1" applyFont="1" applyFill="1" applyBorder="1" applyAlignment="1" applyProtection="1">
      <alignment horizontal="left" vertical="center" indent="2"/>
    </xf>
    <xf numFmtId="0" fontId="11" fillId="6" borderId="40" xfId="0" applyNumberFormat="1" applyFont="1" applyFill="1" applyBorder="1" applyAlignment="1" applyProtection="1">
      <alignment horizontal="center" vertical="center" wrapText="1"/>
    </xf>
    <xf numFmtId="49" fontId="9" fillId="0" borderId="25" xfId="0" applyNumberFormat="1" applyFont="1" applyFill="1" applyBorder="1" applyAlignment="1" applyProtection="1">
      <alignment horizontal="left" vertical="center" indent="2"/>
    </xf>
    <xf numFmtId="0" fontId="11" fillId="9" borderId="1" xfId="0" applyNumberFormat="1" applyFont="1" applyFill="1" applyBorder="1" applyAlignment="1" applyProtection="1">
      <alignment horizontal="center" vertical="center" wrapText="1"/>
    </xf>
    <xf numFmtId="49" fontId="9" fillId="0" borderId="47" xfId="0" applyNumberFormat="1" applyFont="1" applyFill="1" applyBorder="1" applyAlignment="1" applyProtection="1">
      <alignment horizontal="left" vertical="center" indent="2"/>
    </xf>
    <xf numFmtId="0" fontId="11" fillId="0" borderId="48" xfId="0" applyNumberFormat="1" applyFont="1" applyFill="1" applyBorder="1" applyAlignment="1" applyProtection="1">
      <alignment vertical="center" wrapText="1"/>
    </xf>
    <xf numFmtId="0" fontId="11" fillId="6" borderId="48" xfId="0" applyNumberFormat="1" applyFont="1" applyFill="1" applyBorder="1" applyAlignment="1" applyProtection="1">
      <alignment horizontal="center" vertical="center" wrapText="1"/>
    </xf>
    <xf numFmtId="0" fontId="11" fillId="7" borderId="48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vertical="center" wrapText="1"/>
    </xf>
    <xf numFmtId="49" fontId="15" fillId="0" borderId="0" xfId="0" applyNumberFormat="1" applyFont="1" applyFill="1" applyBorder="1" applyAlignment="1" applyProtection="1">
      <alignment vertical="center" wrapText="1"/>
    </xf>
    <xf numFmtId="0" fontId="11" fillId="9" borderId="40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9" borderId="48" xfId="0" applyNumberFormat="1" applyFont="1" applyFill="1" applyBorder="1" applyAlignment="1" applyProtection="1">
      <alignment horizontal="center" vertical="center" wrapText="1"/>
    </xf>
    <xf numFmtId="0" fontId="30" fillId="0" borderId="40" xfId="0" applyFont="1" applyFill="1" applyBorder="1" applyAlignment="1" applyProtection="1">
      <alignment horizontal="center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49" fontId="9" fillId="0" borderId="24" xfId="0" applyNumberFormat="1" applyFont="1" applyFill="1" applyBorder="1" applyAlignment="1" applyProtection="1">
      <alignment horizontal="left" vertical="center" wrapText="1" indent="2"/>
    </xf>
    <xf numFmtId="0" fontId="11" fillId="10" borderId="40" xfId="0" applyNumberFormat="1" applyFont="1" applyFill="1" applyBorder="1" applyAlignment="1" applyProtection="1">
      <alignment horizontal="center" vertical="center" wrapText="1"/>
    </xf>
    <xf numFmtId="0" fontId="21" fillId="0" borderId="40" xfId="0" applyNumberFormat="1" applyFont="1" applyFill="1" applyBorder="1" applyAlignment="1" applyProtection="1">
      <alignment horizontal="center" vertical="center" wrapText="1"/>
    </xf>
    <xf numFmtId="0" fontId="11" fillId="10" borderId="48" xfId="0" applyNumberFormat="1" applyFont="1" applyFill="1" applyBorder="1" applyAlignment="1" applyProtection="1">
      <alignment horizontal="center" vertical="center" wrapText="1"/>
    </xf>
    <xf numFmtId="0" fontId="21" fillId="0" borderId="4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" fontId="15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2" fontId="4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 inden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8" fillId="0" borderId="0" xfId="0" applyNumberFormat="1" applyFont="1" applyFill="1" applyBorder="1" applyAlignment="1" applyProtection="1">
      <alignment horizontal="left" vertical="center" wrapText="1" indent="1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1" fillId="1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 wrapText="1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4" fontId="5" fillId="4" borderId="32" xfId="0" applyNumberFormat="1" applyFont="1" applyFill="1" applyBorder="1" applyAlignment="1" applyProtection="1">
      <alignment horizontal="center" wrapText="1"/>
      <protection locked="0"/>
    </xf>
    <xf numFmtId="164" fontId="5" fillId="4" borderId="30" xfId="0" applyNumberFormat="1" applyFont="1" applyFill="1" applyBorder="1" applyProtection="1">
      <alignment vertical="top" wrapText="1"/>
      <protection locked="0"/>
    </xf>
    <xf numFmtId="164" fontId="5" fillId="4" borderId="45" xfId="0" applyNumberFormat="1" applyFont="1" applyFill="1" applyBorder="1" applyProtection="1">
      <alignment vertical="top" wrapText="1"/>
      <protection locked="0"/>
    </xf>
    <xf numFmtId="164" fontId="5" fillId="0" borderId="0" xfId="0" applyNumberFormat="1" applyFont="1" applyBorder="1" applyAlignment="1" applyProtection="1">
      <alignment horizontal="center" vertical="center" wrapText="1"/>
      <protection locked="0"/>
    </xf>
    <xf numFmtId="164" fontId="5" fillId="4" borderId="32" xfId="0" applyNumberFormat="1" applyFont="1" applyFill="1" applyBorder="1" applyAlignment="1" applyProtection="1">
      <alignment horizontal="center" vertical="center" wrapText="1"/>
      <protection locked="0"/>
    </xf>
    <xf numFmtId="164" fontId="5" fillId="4" borderId="30" xfId="0" applyNumberFormat="1" applyFont="1" applyFill="1" applyBorder="1" applyAlignment="1" applyProtection="1">
      <alignment horizontal="center" vertical="center" wrapText="1"/>
      <protection locked="0"/>
    </xf>
    <xf numFmtId="164" fontId="5" fillId="4" borderId="45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5" fillId="4" borderId="40" xfId="0" applyNumberFormat="1" applyFont="1" applyFill="1" applyBorder="1" applyAlignment="1" applyProtection="1">
      <alignment horizontal="center" vertical="center" wrapText="1"/>
      <protection locked="0"/>
    </xf>
    <xf numFmtId="164" fontId="5" fillId="4" borderId="48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8" fillId="4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8" fillId="4" borderId="46" xfId="0" applyNumberFormat="1" applyFont="1" applyFill="1" applyBorder="1" applyAlignment="1" applyProtection="1">
      <alignment horizontal="left" vertical="center" wrapText="1" indent="1"/>
      <protection locked="0"/>
    </xf>
    <xf numFmtId="16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8" fillId="4" borderId="47" xfId="0" applyNumberFormat="1" applyFont="1" applyFill="1" applyBorder="1" applyAlignment="1" applyProtection="1">
      <alignment horizontal="left" vertical="center" wrapText="1" indent="1"/>
      <protection locked="0"/>
    </xf>
    <xf numFmtId="1" fontId="15" fillId="4" borderId="2" xfId="0" applyNumberFormat="1" applyFont="1" applyFill="1" applyBorder="1" applyAlignment="1" applyProtection="1">
      <alignment horizontal="center" vertical="center" wrapText="1"/>
      <protection locked="0"/>
    </xf>
    <xf numFmtId="1" fontId="15" fillId="4" borderId="52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40" xfId="0" applyNumberFormat="1" applyFont="1" applyFill="1" applyBorder="1" applyAlignment="1">
      <alignment horizontal="center" vertical="center" wrapText="1"/>
    </xf>
    <xf numFmtId="49" fontId="25" fillId="2" borderId="4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9" xfId="0" applyFont="1" applyFill="1" applyBorder="1" applyAlignment="1">
      <alignment horizontal="center" vertical="center" wrapText="1"/>
    </xf>
    <xf numFmtId="164" fontId="33" fillId="0" borderId="38" xfId="0" applyNumberFormat="1" applyFont="1" applyFill="1" applyBorder="1" applyAlignment="1">
      <alignment horizontal="center" vertical="center" wrapText="1"/>
    </xf>
    <xf numFmtId="164" fontId="33" fillId="0" borderId="43" xfId="0" applyNumberFormat="1" applyFont="1" applyFill="1" applyBorder="1" applyAlignment="1">
      <alignment horizontal="center" vertical="center" wrapText="1"/>
    </xf>
    <xf numFmtId="164" fontId="33" fillId="0" borderId="30" xfId="0" applyNumberFormat="1" applyFont="1" applyFill="1" applyBorder="1" applyAlignment="1">
      <alignment horizontal="center" vertical="center" wrapText="1"/>
    </xf>
    <xf numFmtId="164" fontId="33" fillId="0" borderId="63" xfId="0" applyNumberFormat="1" applyFont="1" applyFill="1" applyBorder="1" applyAlignment="1">
      <alignment horizontal="center" vertical="center" wrapText="1"/>
    </xf>
    <xf numFmtId="164" fontId="35" fillId="0" borderId="70" xfId="0" applyNumberFormat="1" applyFont="1" applyFill="1" applyBorder="1" applyAlignment="1">
      <alignment horizontal="center" vertical="center" wrapText="1"/>
    </xf>
    <xf numFmtId="164" fontId="35" fillId="0" borderId="37" xfId="0" applyNumberFormat="1" applyFont="1" applyFill="1" applyBorder="1" applyAlignment="1">
      <alignment horizontal="center" vertical="center" wrapText="1"/>
    </xf>
    <xf numFmtId="164" fontId="33" fillId="0" borderId="6" xfId="0" applyNumberFormat="1" applyFont="1" applyFill="1" applyBorder="1" applyAlignment="1">
      <alignment horizontal="center" vertical="center" wrapText="1"/>
    </xf>
    <xf numFmtId="164" fontId="33" fillId="0" borderId="45" xfId="0" applyNumberFormat="1" applyFont="1" applyFill="1" applyBorder="1" applyAlignment="1">
      <alignment horizontal="center" vertical="center" wrapText="1"/>
    </xf>
    <xf numFmtId="164" fontId="33" fillId="0" borderId="62" xfId="0" applyNumberFormat="1" applyFont="1" applyFill="1" applyBorder="1" applyAlignment="1">
      <alignment horizontal="center" vertical="center" wrapText="1"/>
    </xf>
    <xf numFmtId="164" fontId="35" fillId="0" borderId="0" xfId="0" applyNumberFormat="1" applyFont="1" applyFill="1" applyBorder="1" applyAlignment="1">
      <alignment horizontal="center" vertical="center" wrapText="1"/>
    </xf>
    <xf numFmtId="164" fontId="33" fillId="0" borderId="40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 vertical="center" wrapText="1"/>
    </xf>
    <xf numFmtId="0" fontId="8" fillId="0" borderId="36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/>
    </xf>
    <xf numFmtId="49" fontId="25" fillId="2" borderId="8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4" fontId="8" fillId="0" borderId="29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32" xfId="0" applyNumberFormat="1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164" fontId="8" fillId="0" borderId="40" xfId="0" applyNumberFormat="1" applyFont="1" applyFill="1" applyBorder="1" applyAlignment="1">
      <alignment horizontal="center" vertical="center" wrapText="1"/>
    </xf>
    <xf numFmtId="164" fontId="8" fillId="0" borderId="32" xfId="0" applyNumberFormat="1" applyFont="1" applyFill="1" applyBorder="1" applyAlignment="1">
      <alignment horizontal="center" vertical="center" wrapText="1"/>
    </xf>
    <xf numFmtId="49" fontId="25" fillId="2" borderId="24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48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64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11" fillId="0" borderId="30" xfId="0" applyNumberFormat="1" applyFont="1" applyBorder="1" applyAlignment="1">
      <alignment horizontal="center" vertical="center" wrapText="1"/>
    </xf>
    <xf numFmtId="0" fontId="11" fillId="0" borderId="63" xfId="0" applyNumberFormat="1" applyFont="1" applyBorder="1" applyAlignment="1">
      <alignment horizontal="center" vertical="center" wrapText="1"/>
    </xf>
    <xf numFmtId="0" fontId="11" fillId="0" borderId="32" xfId="0" applyNumberFormat="1" applyFont="1" applyBorder="1" applyAlignment="1">
      <alignment horizontal="center" vertical="center" wrapText="1"/>
    </xf>
    <xf numFmtId="0" fontId="11" fillId="0" borderId="61" xfId="0" applyNumberFormat="1" applyFont="1" applyBorder="1" applyAlignment="1">
      <alignment horizontal="center" vertical="center" wrapText="1"/>
    </xf>
    <xf numFmtId="0" fontId="15" fillId="0" borderId="30" xfId="0" applyNumberFormat="1" applyFont="1" applyBorder="1" applyAlignment="1">
      <alignment horizontal="center" vertical="center" wrapText="1"/>
    </xf>
    <xf numFmtId="0" fontId="15" fillId="0" borderId="63" xfId="0" applyNumberFormat="1" applyFont="1" applyBorder="1" applyAlignment="1">
      <alignment horizontal="center" vertical="center" wrapText="1"/>
    </xf>
    <xf numFmtId="0" fontId="11" fillId="0" borderId="31" xfId="0" applyNumberFormat="1" applyFont="1" applyBorder="1" applyAlignment="1">
      <alignment horizontal="center" vertical="center" wrapText="1"/>
    </xf>
    <xf numFmtId="0" fontId="11" fillId="0" borderId="65" xfId="0" applyNumberFormat="1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horizontal="center" vertical="center" wrapText="1"/>
    </xf>
    <xf numFmtId="164" fontId="8" fillId="0" borderId="33" xfId="0" applyNumberFormat="1" applyFont="1" applyFill="1" applyBorder="1" applyAlignment="1">
      <alignment horizontal="center" vertical="center" wrapText="1"/>
    </xf>
    <xf numFmtId="0" fontId="11" fillId="0" borderId="45" xfId="0" applyNumberFormat="1" applyFont="1" applyBorder="1" applyAlignment="1">
      <alignment horizontal="center" vertical="center" wrapText="1"/>
    </xf>
    <xf numFmtId="0" fontId="11" fillId="0" borderId="62" xfId="0" applyNumberFormat="1" applyFont="1" applyBorder="1" applyAlignment="1">
      <alignment horizontal="center" vertical="center" wrapText="1"/>
    </xf>
    <xf numFmtId="1" fontId="9" fillId="2" borderId="0" xfId="0" applyNumberFormat="1" applyFont="1" applyFill="1" applyBorder="1" applyAlignment="1">
      <alignment horizontal="right" vertical="center" wrapText="1" indent="1"/>
    </xf>
    <xf numFmtId="1" fontId="9" fillId="2" borderId="53" xfId="0" applyNumberFormat="1" applyFont="1" applyFill="1" applyBorder="1" applyAlignment="1">
      <alignment horizontal="right" vertical="center" wrapText="1" indent="1"/>
    </xf>
    <xf numFmtId="0" fontId="11" fillId="0" borderId="49" xfId="0" applyFont="1" applyFill="1" applyBorder="1" applyAlignment="1">
      <alignment horizontal="left" vertical="center" wrapText="1" indent="1"/>
    </xf>
    <xf numFmtId="0" fontId="11" fillId="0" borderId="20" xfId="0" applyFont="1" applyFill="1" applyBorder="1" applyAlignment="1">
      <alignment horizontal="left" vertical="center" wrapText="1" indent="1"/>
    </xf>
    <xf numFmtId="0" fontId="11" fillId="0" borderId="51" xfId="0" applyFont="1" applyFill="1" applyBorder="1" applyAlignment="1">
      <alignment horizontal="left" vertical="center" wrapText="1" indent="1"/>
    </xf>
    <xf numFmtId="0" fontId="11" fillId="0" borderId="46" xfId="0" applyFont="1" applyFill="1" applyBorder="1" applyAlignment="1">
      <alignment horizontal="left" vertical="center" wrapText="1" indent="1"/>
    </xf>
    <xf numFmtId="0" fontId="11" fillId="0" borderId="0" xfId="0" applyFont="1" applyFill="1" applyBorder="1" applyAlignment="1">
      <alignment horizontal="center" vertical="center" wrapText="1"/>
    </xf>
    <xf numFmtId="164" fontId="8" fillId="0" borderId="48" xfId="0" applyNumberFormat="1" applyFont="1" applyFill="1" applyBorder="1" applyAlignment="1">
      <alignment horizontal="center" vertical="center" wrapText="1"/>
    </xf>
    <xf numFmtId="164" fontId="7" fillId="0" borderId="33" xfId="0" applyNumberFormat="1" applyFont="1" applyFill="1" applyBorder="1" applyAlignment="1">
      <alignment horizontal="center" vertical="center" wrapText="1"/>
    </xf>
    <xf numFmtId="164" fontId="7" fillId="0" borderId="19" xfId="0" applyNumberFormat="1" applyFont="1" applyFill="1" applyBorder="1" applyAlignment="1">
      <alignment horizontal="center" vertical="center" wrapText="1"/>
    </xf>
    <xf numFmtId="164" fontId="7" fillId="0" borderId="66" xfId="0" applyNumberFormat="1" applyFont="1" applyFill="1" applyBorder="1" applyAlignment="1">
      <alignment horizontal="center" vertical="center" wrapText="1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>
      <alignment horizontal="center" vertical="center" wrapText="1"/>
    </xf>
    <xf numFmtId="164" fontId="8" fillId="4" borderId="4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164" fontId="1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center" vertical="center" wrapText="1"/>
    </xf>
    <xf numFmtId="49" fontId="29" fillId="2" borderId="7" xfId="0" applyNumberFormat="1" applyFont="1" applyFill="1" applyBorder="1" applyAlignment="1" applyProtection="1">
      <alignment horizontal="center" vertical="center" wrapText="1"/>
    </xf>
    <xf numFmtId="49" fontId="29" fillId="2" borderId="15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48" xfId="0" applyNumberFormat="1" applyFont="1" applyFill="1" applyBorder="1" applyAlignment="1" applyProtection="1">
      <alignment horizontal="left" vertical="center" wrapText="1"/>
    </xf>
    <xf numFmtId="49" fontId="11" fillId="2" borderId="58" xfId="0" applyNumberFormat="1" applyFont="1" applyFill="1" applyBorder="1" applyAlignment="1" applyProtection="1">
      <alignment horizontal="center" vertical="center" wrapText="1"/>
    </xf>
    <xf numFmtId="49" fontId="11" fillId="2" borderId="59" xfId="0" applyNumberFormat="1" applyFont="1" applyFill="1" applyBorder="1" applyAlignment="1" applyProtection="1">
      <alignment horizontal="center" vertical="center" wrapText="1"/>
    </xf>
    <xf numFmtId="49" fontId="11" fillId="2" borderId="60" xfId="0" applyNumberFormat="1" applyFont="1" applyFill="1" applyBorder="1" applyAlignment="1" applyProtection="1">
      <alignment horizontal="center" vertical="center" wrapText="1"/>
    </xf>
    <xf numFmtId="49" fontId="29" fillId="2" borderId="9" xfId="0" applyNumberFormat="1" applyFont="1" applyFill="1" applyBorder="1" applyAlignment="1" applyProtection="1">
      <alignment horizontal="center" vertical="center" wrapText="1"/>
    </xf>
    <xf numFmtId="49" fontId="29" fillId="2" borderId="11" xfId="0" applyNumberFormat="1" applyFont="1" applyFill="1" applyBorder="1" applyAlignment="1" applyProtection="1">
      <alignment horizontal="center" vertical="center" wrapText="1"/>
    </xf>
    <xf numFmtId="49" fontId="11" fillId="2" borderId="39" xfId="0" applyNumberFormat="1" applyFont="1" applyFill="1" applyBorder="1" applyAlignment="1" applyProtection="1">
      <alignment horizontal="center" vertical="center" wrapText="1"/>
    </xf>
    <xf numFmtId="49" fontId="11" fillId="2" borderId="2" xfId="0" applyNumberFormat="1" applyFont="1" applyFill="1" applyBorder="1" applyAlignment="1" applyProtection="1">
      <alignment horizontal="center" vertical="center" wrapText="1"/>
    </xf>
    <xf numFmtId="49" fontId="11" fillId="2" borderId="52" xfId="0" applyNumberFormat="1" applyFont="1" applyFill="1" applyBorder="1" applyAlignment="1" applyProtection="1">
      <alignment horizontal="center" vertical="center" wrapText="1"/>
    </xf>
    <xf numFmtId="49" fontId="29" fillId="2" borderId="8" xfId="0" applyNumberFormat="1" applyFont="1" applyFill="1" applyBorder="1" applyAlignment="1" applyProtection="1">
      <alignment horizontal="center" vertical="center" wrapText="1"/>
    </xf>
    <xf numFmtId="49" fontId="29" fillId="2" borderId="1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horizontal="left" vertical="center" wrapText="1"/>
    </xf>
    <xf numFmtId="0" fontId="8" fillId="0" borderId="36" xfId="0" applyNumberFormat="1" applyFont="1" applyFill="1" applyBorder="1" applyAlignment="1" applyProtection="1">
      <alignment horizontal="left" vertical="center" wrapTex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29" fillId="2" borderId="15" xfId="0" applyNumberFormat="1" applyFont="1" applyFill="1" applyBorder="1" applyAlignment="1">
      <alignment horizontal="center" vertical="center" wrapText="1"/>
    </xf>
    <xf numFmtId="49" fontId="29" fillId="2" borderId="8" xfId="0" applyNumberFormat="1" applyFont="1" applyFill="1" applyBorder="1" applyAlignment="1">
      <alignment horizontal="center" vertical="center" wrapText="1"/>
    </xf>
    <xf numFmtId="49" fontId="29" fillId="2" borderId="1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48" xfId="0" applyNumberFormat="1" applyFont="1" applyFill="1" applyBorder="1" applyAlignment="1">
      <alignment horizontal="left" vertical="center" wrapText="1"/>
    </xf>
    <xf numFmtId="0" fontId="11" fillId="0" borderId="45" xfId="0" applyNumberFormat="1" applyFont="1" applyFill="1" applyBorder="1" applyAlignment="1">
      <alignment horizontal="left" vertical="center" wrapText="1"/>
    </xf>
    <xf numFmtId="0" fontId="11" fillId="0" borderId="47" xfId="0" applyNumberFormat="1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11" fillId="2" borderId="54" xfId="0" applyNumberFormat="1" applyFont="1" applyFill="1" applyBorder="1" applyAlignment="1">
      <alignment horizontal="center" vertical="center" wrapText="1"/>
    </xf>
    <xf numFmtId="49" fontId="11" fillId="2" borderId="55" xfId="0" applyNumberFormat="1" applyFont="1" applyFill="1" applyBorder="1" applyAlignment="1">
      <alignment horizontal="center" vertical="center"/>
    </xf>
    <xf numFmtId="49" fontId="11" fillId="2" borderId="56" xfId="0" applyNumberFormat="1" applyFont="1" applyFill="1" applyBorder="1" applyAlignment="1">
      <alignment horizontal="center" vertical="center"/>
    </xf>
    <xf numFmtId="49" fontId="11" fillId="2" borderId="58" xfId="0" applyNumberFormat="1" applyFont="1" applyFill="1" applyBorder="1" applyAlignment="1">
      <alignment horizontal="center" vertical="center" wrapText="1"/>
    </xf>
    <xf numFmtId="49" fontId="11" fillId="2" borderId="59" xfId="0" applyNumberFormat="1" applyFont="1" applyFill="1" applyBorder="1" applyAlignment="1">
      <alignment horizontal="center" vertical="center"/>
    </xf>
    <xf numFmtId="49" fontId="11" fillId="2" borderId="60" xfId="0" applyNumberFormat="1" applyFont="1" applyFill="1" applyBorder="1" applyAlignment="1">
      <alignment horizontal="center" vertical="center"/>
    </xf>
    <xf numFmtId="49" fontId="11" fillId="2" borderId="39" xfId="0" applyNumberFormat="1" applyFont="1" applyFill="1" applyBorder="1" applyAlignment="1">
      <alignment horizontal="center" vertical="center"/>
    </xf>
    <xf numFmtId="49" fontId="11" fillId="2" borderId="5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36" xfId="0" applyNumberFormat="1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00E8B4"/>
      <rgbColor rgb="FFFFFFFF"/>
      <rgbColor rgb="FFAAAAAA"/>
      <rgbColor rgb="FFA5A5A5"/>
      <rgbColor rgb="FFED220B"/>
      <rgbColor rgb="FFDFF7D6"/>
      <rgbColor rgb="FFFF00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9536D"/>
      <color rgb="FF336685"/>
      <color rgb="FF5E9CC2"/>
      <color rgb="FF98C0D8"/>
      <color rgb="FFBFD8E7"/>
      <color rgb="FF95BED7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F847D-2517-B84F-910C-911E495BF64B}">
  <dimension ref="A1:L30"/>
  <sheetViews>
    <sheetView tabSelected="1" workbookViewId="0">
      <selection activeCell="O29" sqref="O29"/>
    </sheetView>
  </sheetViews>
  <sheetFormatPr baseColWidth="10" defaultRowHeight="13" x14ac:dyDescent="0.15"/>
  <cols>
    <col min="1" max="1" width="10" customWidth="1"/>
    <col min="2" max="2" width="35" bestFit="1" customWidth="1"/>
    <col min="3" max="3" width="19.83203125" customWidth="1"/>
    <col min="4" max="4" width="14" customWidth="1"/>
    <col min="5" max="5" width="9.83203125" customWidth="1"/>
    <col min="6" max="6" width="20.5" customWidth="1"/>
    <col min="7" max="7" width="14" customWidth="1"/>
  </cols>
  <sheetData>
    <row r="1" spans="1:12" ht="49" customHeight="1" x14ac:dyDescent="0.15">
      <c r="A1" s="264" t="s">
        <v>163</v>
      </c>
      <c r="B1" s="265"/>
      <c r="C1" s="265"/>
      <c r="D1" s="265"/>
      <c r="E1" s="265"/>
      <c r="F1" s="265"/>
      <c r="G1" s="265"/>
      <c r="H1" s="265"/>
    </row>
    <row r="2" spans="1:12" ht="23" customHeight="1" thickBot="1" x14ac:dyDescent="0.2"/>
    <row r="3" spans="1:12" ht="39" customHeight="1" x14ac:dyDescent="0.15">
      <c r="A3" s="208" t="s">
        <v>122</v>
      </c>
      <c r="B3" s="266" t="s">
        <v>121</v>
      </c>
      <c r="C3" s="409" t="s">
        <v>164</v>
      </c>
      <c r="D3" s="409"/>
      <c r="E3" s="209" t="s">
        <v>139</v>
      </c>
      <c r="F3" s="409" t="s">
        <v>165</v>
      </c>
      <c r="G3" s="410"/>
    </row>
    <row r="4" spans="1:12" ht="18" thickBot="1" x14ac:dyDescent="0.2">
      <c r="A4" s="211"/>
      <c r="B4" s="50"/>
      <c r="C4" s="411" t="s">
        <v>107</v>
      </c>
      <c r="D4" s="411"/>
      <c r="E4" s="50" t="s">
        <v>140</v>
      </c>
      <c r="F4" s="411" t="s">
        <v>107</v>
      </c>
      <c r="G4" s="412"/>
    </row>
    <row r="5" spans="1:12" ht="20" customHeight="1" x14ac:dyDescent="0.15">
      <c r="A5" s="222">
        <v>1</v>
      </c>
      <c r="B5" s="269" t="s">
        <v>129</v>
      </c>
      <c r="C5" s="423">
        <f>SUM('Rozpočet místností'!H1:H30)+SUM('Rozpočet místností'!H42:H48)</f>
        <v>0</v>
      </c>
      <c r="D5" s="423"/>
      <c r="E5" s="270">
        <v>21</v>
      </c>
      <c r="F5" s="413">
        <f>C5*+(E5/100+1)</f>
        <v>0</v>
      </c>
      <c r="G5" s="414"/>
    </row>
    <row r="6" spans="1:12" ht="20" customHeight="1" x14ac:dyDescent="0.15">
      <c r="A6" s="223">
        <v>2</v>
      </c>
      <c r="B6" s="271" t="s">
        <v>142</v>
      </c>
      <c r="C6" s="424">
        <f>'Rozpočet místností'!H31+'Rozpočet místností'!H49</f>
        <v>0</v>
      </c>
      <c r="D6" s="415"/>
      <c r="E6" s="272">
        <v>21</v>
      </c>
      <c r="F6" s="415">
        <f t="shared" ref="F6:F9" si="0">C6*+(E6/100+1)</f>
        <v>0</v>
      </c>
      <c r="G6" s="416"/>
    </row>
    <row r="7" spans="1:12" ht="20" customHeight="1" x14ac:dyDescent="0.15">
      <c r="A7" s="223">
        <v>3</v>
      </c>
      <c r="B7" s="271" t="s">
        <v>131</v>
      </c>
      <c r="C7" s="424">
        <f>'Rozpočet místností'!H32+'Rozpočet místností'!H50</f>
        <v>0</v>
      </c>
      <c r="D7" s="424"/>
      <c r="E7" s="273">
        <v>21</v>
      </c>
      <c r="F7" s="415">
        <f t="shared" si="0"/>
        <v>0</v>
      </c>
      <c r="G7" s="416"/>
    </row>
    <row r="8" spans="1:12" ht="20" customHeight="1" x14ac:dyDescent="0.15">
      <c r="A8" s="267">
        <v>4</v>
      </c>
      <c r="B8" s="274" t="s">
        <v>143</v>
      </c>
      <c r="C8" s="424">
        <f>'Rozpočet místností'!H33+'Rozpočet místností'!H51</f>
        <v>0</v>
      </c>
      <c r="D8" s="415"/>
      <c r="E8" s="272">
        <v>21</v>
      </c>
      <c r="F8" s="415">
        <f t="shared" si="0"/>
        <v>0</v>
      </c>
      <c r="G8" s="416"/>
    </row>
    <row r="9" spans="1:12" ht="20" customHeight="1" thickBot="1" x14ac:dyDescent="0.2">
      <c r="A9" s="224">
        <v>5</v>
      </c>
      <c r="B9" s="275" t="s">
        <v>144</v>
      </c>
      <c r="C9" s="419">
        <f>'Rozpočet místností'!H34+'Rozpočet místností'!H52</f>
        <v>0</v>
      </c>
      <c r="D9" s="419"/>
      <c r="E9" s="276">
        <v>21</v>
      </c>
      <c r="F9" s="420">
        <f t="shared" si="0"/>
        <v>0</v>
      </c>
      <c r="G9" s="421"/>
    </row>
    <row r="10" spans="1:12" ht="31" customHeight="1" x14ac:dyDescent="0.15">
      <c r="B10" s="277"/>
      <c r="C10" s="417"/>
      <c r="D10" s="418"/>
      <c r="E10" s="279"/>
      <c r="F10" s="417"/>
      <c r="G10" s="418"/>
      <c r="H10" s="1"/>
    </row>
    <row r="11" spans="1:12" ht="20" x14ac:dyDescent="0.15">
      <c r="B11" s="278" t="s">
        <v>171</v>
      </c>
      <c r="C11" s="422">
        <f>SUM(C5:D9)</f>
        <v>0</v>
      </c>
      <c r="D11" s="422"/>
      <c r="E11" s="1"/>
    </row>
    <row r="12" spans="1:12" ht="20" x14ac:dyDescent="0.15">
      <c r="B12" s="278" t="s">
        <v>172</v>
      </c>
      <c r="C12" s="422">
        <f>SUM(F5:F9)</f>
        <v>0</v>
      </c>
      <c r="D12" s="422"/>
    </row>
    <row r="13" spans="1:12" x14ac:dyDescent="0.15">
      <c r="C13" s="1"/>
      <c r="D13" s="1"/>
    </row>
    <row r="15" spans="1:12" x14ac:dyDescent="0.15">
      <c r="C15" s="1"/>
    </row>
    <row r="16" spans="1:12" ht="17" x14ac:dyDescent="0.15">
      <c r="B16" s="60" t="s">
        <v>87</v>
      </c>
      <c r="C16" s="282"/>
      <c r="D16" s="281"/>
      <c r="E16" s="281"/>
      <c r="F16" s="281"/>
      <c r="G16" s="281"/>
      <c r="H16" s="281"/>
      <c r="I16" s="281"/>
      <c r="J16" s="167"/>
      <c r="K16" s="167"/>
      <c r="L16" s="167"/>
    </row>
    <row r="17" spans="2:12" ht="16" x14ac:dyDescent="0.15">
      <c r="B17" s="170"/>
      <c r="C17" s="283" t="s">
        <v>173</v>
      </c>
      <c r="D17" s="280"/>
      <c r="E17" s="280"/>
      <c r="F17" s="280"/>
      <c r="G17" s="280"/>
      <c r="H17" s="280"/>
      <c r="I17" s="280"/>
      <c r="J17" s="280"/>
      <c r="K17" s="280"/>
      <c r="L17" s="280"/>
    </row>
    <row r="18" spans="2:12" ht="16" x14ac:dyDescent="0.15">
      <c r="B18" s="170"/>
      <c r="C18" s="167"/>
      <c r="D18" s="171"/>
      <c r="E18" s="172"/>
      <c r="F18" s="172"/>
      <c r="G18" s="164"/>
      <c r="H18" s="164"/>
      <c r="I18" s="164"/>
      <c r="J18" s="164"/>
      <c r="K18" s="164"/>
      <c r="L18" s="164"/>
    </row>
    <row r="19" spans="2:12" ht="16" x14ac:dyDescent="0.15">
      <c r="B19" s="170"/>
      <c r="C19" s="166"/>
      <c r="D19" s="171"/>
      <c r="E19" s="172"/>
      <c r="F19" s="172"/>
      <c r="G19" s="164"/>
      <c r="H19" s="164"/>
      <c r="I19" s="164"/>
      <c r="J19" s="164"/>
      <c r="K19" s="164"/>
      <c r="L19" s="164"/>
    </row>
    <row r="20" spans="2:12" x14ac:dyDescent="0.15">
      <c r="C20" s="1"/>
    </row>
    <row r="30" spans="2:12" x14ac:dyDescent="0.15">
      <c r="G30" s="268"/>
    </row>
  </sheetData>
  <sheetProtection algorithmName="SHA-512" hashValue="pNmlMu3c8B0EXZFYe6xHN0VRaRL7y3YuqlZ/AIoNt0ltqgDIwcniu1oqpZExPjQOroKsTDK/BO/OThvqRJOH+w==" saltValue="BXrJM6KWKJyrram/8CCQdg==" spinCount="100000" sheet="1" objects="1" scenarios="1"/>
  <mergeCells count="18">
    <mergeCell ref="C12:D12"/>
    <mergeCell ref="C3:D3"/>
    <mergeCell ref="C4:D4"/>
    <mergeCell ref="C5:D5"/>
    <mergeCell ref="C6:D6"/>
    <mergeCell ref="C7:D7"/>
    <mergeCell ref="C8:D8"/>
    <mergeCell ref="C11:D11"/>
    <mergeCell ref="F3:G3"/>
    <mergeCell ref="F4:G4"/>
    <mergeCell ref="F5:G5"/>
    <mergeCell ref="F6:G6"/>
    <mergeCell ref="C10:D10"/>
    <mergeCell ref="F7:G7"/>
    <mergeCell ref="F8:G8"/>
    <mergeCell ref="C9:D9"/>
    <mergeCell ref="F9:G9"/>
    <mergeCell ref="F10:G10"/>
  </mergeCells>
  <pageMargins left="0.7" right="0.7" top="0.78740157499999996" bottom="0.78740157499999996" header="0.3" footer="0.3"/>
  <pageSetup paperSize="9" orientation="landscape" horizontalDpi="0" verticalDpi="0" copies="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G65"/>
  <sheetViews>
    <sheetView zoomScale="80" zoomScaleNormal="80" workbookViewId="0">
      <selection activeCell="H46" sqref="H46:J46"/>
    </sheetView>
  </sheetViews>
  <sheetFormatPr baseColWidth="10" defaultColWidth="8.83203125" defaultRowHeight="13" x14ac:dyDescent="0.15"/>
  <cols>
    <col min="1" max="1" width="9.33203125" customWidth="1"/>
    <col min="2" max="2" width="26.6640625" customWidth="1"/>
    <col min="3" max="14" width="20.83203125" customWidth="1"/>
    <col min="15" max="15" width="15.83203125" customWidth="1"/>
    <col min="16" max="16" width="36.1640625" customWidth="1"/>
    <col min="17" max="17" width="10.83203125" customWidth="1"/>
    <col min="18" max="18" width="33.83203125" customWidth="1"/>
    <col min="19" max="19" width="10.83203125" customWidth="1"/>
    <col min="20" max="20" width="37.1640625" customWidth="1"/>
    <col min="21" max="21" width="10.83203125" customWidth="1"/>
    <col min="22" max="22" width="33.83203125" customWidth="1"/>
    <col min="23" max="23" width="10.83203125" customWidth="1"/>
    <col min="24" max="24" width="34.83203125" customWidth="1"/>
    <col min="25" max="25" width="10.83203125" customWidth="1"/>
    <col min="26" max="27" width="15.83203125" customWidth="1"/>
    <col min="28" max="28" width="15.83203125" style="1" customWidth="1"/>
    <col min="29" max="33" width="8.83203125" style="1"/>
    <col min="34" max="34" width="15.1640625" style="1" bestFit="1" customWidth="1"/>
    <col min="35" max="35" width="8.83203125" style="1"/>
    <col min="36" max="36" width="12" style="1" bestFit="1" customWidth="1"/>
    <col min="37" max="37" width="8.83203125" style="1"/>
    <col min="38" max="38" width="13" style="1" bestFit="1" customWidth="1"/>
    <col min="39" max="111" width="8.83203125" style="1"/>
  </cols>
  <sheetData>
    <row r="1" spans="1:23" s="46" customFormat="1" ht="26" customHeight="1" x14ac:dyDescent="0.15">
      <c r="A1" s="63"/>
      <c r="B1" s="430" t="s">
        <v>158</v>
      </c>
      <c r="C1" s="431"/>
      <c r="D1" s="431"/>
      <c r="E1" s="431"/>
      <c r="F1" s="431"/>
      <c r="G1" s="431"/>
      <c r="H1" s="431"/>
      <c r="I1" s="431"/>
      <c r="J1" s="32"/>
      <c r="K1" s="259"/>
      <c r="L1" s="259"/>
      <c r="M1" s="259"/>
      <c r="N1" s="259"/>
      <c r="O1" s="259"/>
      <c r="P1" s="259"/>
      <c r="Q1" s="259"/>
      <c r="R1" s="37"/>
      <c r="S1" s="40"/>
      <c r="T1" s="34"/>
      <c r="U1" s="34"/>
      <c r="V1" s="34"/>
      <c r="W1" s="26"/>
    </row>
    <row r="2" spans="1:23" s="46" customFormat="1" ht="25" customHeight="1" thickBot="1" x14ac:dyDescent="0.2">
      <c r="A2" s="63"/>
      <c r="B2" s="200"/>
      <c r="C2" s="63"/>
      <c r="D2" s="63"/>
      <c r="E2" s="63"/>
      <c r="F2" s="63"/>
      <c r="G2" s="63"/>
      <c r="H2" s="63"/>
      <c r="I2" s="63"/>
      <c r="J2" s="63"/>
      <c r="K2" s="259"/>
      <c r="L2" s="259"/>
      <c r="M2" s="259"/>
      <c r="N2" s="259"/>
      <c r="O2" s="259"/>
      <c r="P2" s="259"/>
      <c r="Q2" s="259"/>
      <c r="R2" s="155"/>
      <c r="S2" s="40"/>
      <c r="T2" s="34"/>
      <c r="U2" s="34"/>
      <c r="V2" s="34"/>
      <c r="W2" s="26"/>
    </row>
    <row r="3" spans="1:23" s="46" customFormat="1" ht="70" customHeight="1" thickBot="1" x14ac:dyDescent="0.2">
      <c r="A3" s="63"/>
      <c r="B3" s="201" t="s">
        <v>75</v>
      </c>
      <c r="C3" s="119" t="s">
        <v>19</v>
      </c>
      <c r="D3" s="119" t="s">
        <v>20</v>
      </c>
      <c r="E3" s="119" t="s">
        <v>0</v>
      </c>
      <c r="F3" s="119" t="s">
        <v>1</v>
      </c>
      <c r="G3" s="119" t="s">
        <v>17</v>
      </c>
      <c r="H3" s="428" t="s">
        <v>119</v>
      </c>
      <c r="I3" s="428"/>
      <c r="J3" s="120" t="s">
        <v>120</v>
      </c>
      <c r="K3" s="259"/>
      <c r="L3" s="259"/>
      <c r="M3" s="259"/>
      <c r="N3" s="259"/>
      <c r="O3" s="259"/>
      <c r="P3" s="259"/>
      <c r="Q3" s="259"/>
      <c r="R3" s="34"/>
      <c r="S3" s="34"/>
      <c r="T3" s="34"/>
      <c r="U3" s="40"/>
      <c r="V3" s="34"/>
    </row>
    <row r="4" spans="1:23" s="46" customFormat="1" ht="25" customHeight="1" thickBot="1" x14ac:dyDescent="0.2">
      <c r="A4" s="63"/>
      <c r="B4" s="192"/>
      <c r="C4" s="16" t="s">
        <v>35</v>
      </c>
      <c r="D4" s="16" t="s">
        <v>35</v>
      </c>
      <c r="E4" s="16" t="s">
        <v>36</v>
      </c>
      <c r="F4" s="16" t="s">
        <v>36</v>
      </c>
      <c r="G4" s="16" t="s">
        <v>36</v>
      </c>
      <c r="H4" s="429"/>
      <c r="I4" s="429"/>
      <c r="J4" s="193"/>
      <c r="K4" s="259"/>
      <c r="L4" s="259"/>
      <c r="M4" s="259"/>
      <c r="N4" s="259"/>
      <c r="O4" s="259"/>
      <c r="P4" s="259"/>
      <c r="Q4" s="259"/>
      <c r="R4" s="34"/>
      <c r="S4" s="34"/>
      <c r="T4" s="34"/>
      <c r="U4" s="40"/>
      <c r="V4" s="34"/>
    </row>
    <row r="5" spans="1:23" s="46" customFormat="1" ht="25" customHeight="1" x14ac:dyDescent="0.15">
      <c r="A5" s="63"/>
      <c r="B5" s="198" t="s">
        <v>6</v>
      </c>
      <c r="C5" s="199">
        <v>11</v>
      </c>
      <c r="D5" s="199">
        <v>8</v>
      </c>
      <c r="E5" s="199">
        <v>1000</v>
      </c>
      <c r="F5" s="199">
        <v>1600</v>
      </c>
      <c r="G5" s="199">
        <v>700</v>
      </c>
      <c r="H5" s="440" t="s">
        <v>118</v>
      </c>
      <c r="I5" s="440"/>
      <c r="J5" s="202" t="s">
        <v>21</v>
      </c>
      <c r="K5" s="259"/>
      <c r="L5" s="259"/>
      <c r="M5" s="259"/>
      <c r="N5" s="259"/>
      <c r="O5" s="259"/>
      <c r="P5" s="259"/>
      <c r="Q5" s="259"/>
      <c r="R5" s="34"/>
      <c r="S5" s="34"/>
      <c r="T5" s="34"/>
      <c r="U5" s="40"/>
      <c r="V5" s="34"/>
    </row>
    <row r="6" spans="1:23" s="46" customFormat="1" ht="25" customHeight="1" x14ac:dyDescent="0.15">
      <c r="A6" s="63"/>
      <c r="B6" s="51" t="s">
        <v>7</v>
      </c>
      <c r="C6" s="49">
        <v>2</v>
      </c>
      <c r="D6" s="49">
        <v>1</v>
      </c>
      <c r="E6" s="49">
        <v>1000</v>
      </c>
      <c r="F6" s="49">
        <v>1200</v>
      </c>
      <c r="G6" s="49">
        <v>700</v>
      </c>
      <c r="H6" s="441" t="s">
        <v>118</v>
      </c>
      <c r="I6" s="441"/>
      <c r="J6" s="203" t="s">
        <v>21</v>
      </c>
      <c r="K6" s="259"/>
      <c r="L6" s="259"/>
      <c r="M6" s="259"/>
      <c r="N6" s="259"/>
      <c r="O6" s="259"/>
      <c r="P6" s="259"/>
      <c r="Q6" s="259"/>
      <c r="R6" s="34"/>
      <c r="S6" s="34"/>
      <c r="T6" s="34"/>
      <c r="U6" s="40"/>
      <c r="V6" s="34"/>
    </row>
    <row r="7" spans="1:23" s="46" customFormat="1" ht="25" customHeight="1" x14ac:dyDescent="0.15">
      <c r="A7" s="63"/>
      <c r="B7" s="51" t="s">
        <v>8</v>
      </c>
      <c r="C7" s="49">
        <v>8</v>
      </c>
      <c r="D7" s="49">
        <v>5</v>
      </c>
      <c r="E7" s="49">
        <v>1000</v>
      </c>
      <c r="F7" s="49">
        <v>800</v>
      </c>
      <c r="G7" s="49">
        <v>700</v>
      </c>
      <c r="H7" s="441" t="s">
        <v>118</v>
      </c>
      <c r="I7" s="441"/>
      <c r="J7" s="203" t="s">
        <v>21</v>
      </c>
      <c r="K7" s="259"/>
      <c r="L7" s="259"/>
      <c r="M7" s="259"/>
      <c r="N7" s="259"/>
      <c r="O7" s="259"/>
      <c r="P7" s="259"/>
      <c r="Q7" s="259"/>
      <c r="R7" s="34"/>
      <c r="S7" s="34"/>
      <c r="T7" s="34"/>
      <c r="U7" s="40"/>
      <c r="V7" s="34"/>
    </row>
    <row r="8" spans="1:23" s="46" customFormat="1" ht="25" customHeight="1" x14ac:dyDescent="0.15">
      <c r="A8" s="63"/>
      <c r="B8" s="51" t="s">
        <v>9</v>
      </c>
      <c r="C8" s="49">
        <v>2</v>
      </c>
      <c r="D8" s="49">
        <v>1</v>
      </c>
      <c r="E8" s="49">
        <v>1000</v>
      </c>
      <c r="F8" s="49">
        <v>1200</v>
      </c>
      <c r="G8" s="49">
        <v>700</v>
      </c>
      <c r="H8" s="441" t="s">
        <v>118</v>
      </c>
      <c r="I8" s="441"/>
      <c r="J8" s="203" t="s">
        <v>21</v>
      </c>
      <c r="K8" s="259"/>
      <c r="L8" s="259"/>
      <c r="M8" s="259"/>
      <c r="N8" s="259"/>
      <c r="O8" s="259"/>
      <c r="P8" s="259"/>
      <c r="Q8" s="259"/>
      <c r="R8" s="34"/>
      <c r="S8" s="34"/>
      <c r="T8" s="34"/>
      <c r="U8" s="40"/>
      <c r="V8" s="34"/>
    </row>
    <row r="9" spans="1:23" s="46" customFormat="1" ht="25" customHeight="1" x14ac:dyDescent="0.15">
      <c r="A9" s="63"/>
      <c r="B9" s="51" t="s">
        <v>10</v>
      </c>
      <c r="C9" s="49">
        <v>3</v>
      </c>
      <c r="D9" s="49">
        <v>3</v>
      </c>
      <c r="E9" s="49">
        <v>1000</v>
      </c>
      <c r="F9" s="49">
        <v>800</v>
      </c>
      <c r="G9" s="49">
        <v>1000</v>
      </c>
      <c r="H9" s="441" t="s">
        <v>118</v>
      </c>
      <c r="I9" s="441"/>
      <c r="J9" s="203" t="s">
        <v>21</v>
      </c>
      <c r="K9" s="259"/>
      <c r="L9" s="259"/>
      <c r="M9" s="259"/>
      <c r="N9" s="259"/>
      <c r="O9" s="259"/>
      <c r="P9" s="259"/>
      <c r="Q9" s="259"/>
      <c r="R9" s="34"/>
      <c r="S9" s="34"/>
      <c r="T9" s="34"/>
      <c r="U9" s="40"/>
      <c r="V9" s="34"/>
    </row>
    <row r="10" spans="1:23" s="46" customFormat="1" ht="25" customHeight="1" x14ac:dyDescent="0.15">
      <c r="A10" s="63"/>
      <c r="B10" s="51" t="s">
        <v>11</v>
      </c>
      <c r="C10" s="49">
        <v>1</v>
      </c>
      <c r="D10" s="49">
        <v>1</v>
      </c>
      <c r="E10" s="49">
        <v>1000</v>
      </c>
      <c r="F10" s="49">
        <v>1200</v>
      </c>
      <c r="G10" s="49">
        <v>1000</v>
      </c>
      <c r="H10" s="441" t="s">
        <v>118</v>
      </c>
      <c r="I10" s="441"/>
      <c r="J10" s="203" t="s">
        <v>21</v>
      </c>
      <c r="K10" s="259"/>
      <c r="L10" s="259"/>
      <c r="M10" s="259"/>
      <c r="N10" s="259"/>
      <c r="O10" s="259"/>
      <c r="P10" s="259"/>
      <c r="Q10" s="259"/>
      <c r="R10" s="34"/>
      <c r="S10" s="34"/>
      <c r="T10" s="34"/>
      <c r="U10" s="40"/>
      <c r="V10" s="34"/>
    </row>
    <row r="11" spans="1:23" s="46" customFormat="1" ht="25" customHeight="1" x14ac:dyDescent="0.15">
      <c r="A11" s="63"/>
      <c r="B11" s="51" t="s">
        <v>12</v>
      </c>
      <c r="C11" s="49">
        <v>1</v>
      </c>
      <c r="D11" s="49">
        <v>1</v>
      </c>
      <c r="E11" s="49">
        <v>1000</v>
      </c>
      <c r="F11" s="49">
        <v>1200</v>
      </c>
      <c r="G11" s="49">
        <v>1000</v>
      </c>
      <c r="H11" s="441" t="s">
        <v>118</v>
      </c>
      <c r="I11" s="441"/>
      <c r="J11" s="203" t="s">
        <v>21</v>
      </c>
      <c r="K11" s="259"/>
      <c r="L11" s="259"/>
      <c r="M11" s="259"/>
      <c r="N11" s="259"/>
      <c r="O11" s="259"/>
      <c r="P11" s="259"/>
      <c r="Q11" s="259"/>
      <c r="R11" s="37"/>
      <c r="S11" s="37"/>
      <c r="T11" s="37"/>
      <c r="U11" s="40"/>
      <c r="V11" s="34"/>
    </row>
    <row r="12" spans="1:23" s="46" customFormat="1" ht="25" customHeight="1" x14ac:dyDescent="0.15">
      <c r="A12" s="63"/>
      <c r="B12" s="51" t="s">
        <v>13</v>
      </c>
      <c r="C12" s="49">
        <v>5</v>
      </c>
      <c r="D12" s="49">
        <v>3</v>
      </c>
      <c r="E12" s="49">
        <v>1350</v>
      </c>
      <c r="F12" s="49">
        <v>2400</v>
      </c>
      <c r="G12" s="49">
        <v>350</v>
      </c>
      <c r="H12" s="441" t="s">
        <v>18</v>
      </c>
      <c r="I12" s="441"/>
      <c r="J12" s="203" t="s">
        <v>21</v>
      </c>
      <c r="K12" s="259"/>
      <c r="L12" s="259"/>
      <c r="M12" s="259"/>
      <c r="N12" s="259"/>
      <c r="O12" s="259"/>
      <c r="P12" s="259"/>
      <c r="Q12" s="259"/>
      <c r="R12" s="37"/>
      <c r="S12" s="37"/>
      <c r="T12" s="37"/>
      <c r="U12" s="40"/>
      <c r="V12" s="34"/>
    </row>
    <row r="13" spans="1:23" s="46" customFormat="1" ht="25" customHeight="1" x14ac:dyDescent="0.15">
      <c r="A13" s="63"/>
      <c r="B13" s="51" t="s">
        <v>14</v>
      </c>
      <c r="C13" s="49">
        <v>2</v>
      </c>
      <c r="D13" s="49">
        <v>1</v>
      </c>
      <c r="E13" s="49">
        <v>3000</v>
      </c>
      <c r="F13" s="49">
        <v>600</v>
      </c>
      <c r="G13" s="49">
        <v>600</v>
      </c>
      <c r="H13" s="441" t="s">
        <v>18</v>
      </c>
      <c r="I13" s="441"/>
      <c r="J13" s="203" t="s">
        <v>21</v>
      </c>
      <c r="K13" s="259"/>
      <c r="L13" s="259"/>
      <c r="M13" s="259"/>
      <c r="N13" s="259"/>
      <c r="O13" s="259"/>
      <c r="P13" s="259"/>
      <c r="Q13" s="259"/>
      <c r="R13" s="37"/>
      <c r="S13" s="37"/>
      <c r="T13" s="37"/>
      <c r="U13" s="40"/>
      <c r="V13" s="34"/>
    </row>
    <row r="14" spans="1:23" s="46" customFormat="1" ht="25" customHeight="1" thickBot="1" x14ac:dyDescent="0.2">
      <c r="A14" s="63"/>
      <c r="B14" s="52" t="s">
        <v>15</v>
      </c>
      <c r="C14" s="53"/>
      <c r="D14" s="54">
        <v>1</v>
      </c>
      <c r="E14" s="54">
        <v>2400</v>
      </c>
      <c r="F14" s="54">
        <v>600</v>
      </c>
      <c r="G14" s="54">
        <v>600</v>
      </c>
      <c r="H14" s="442" t="s">
        <v>18</v>
      </c>
      <c r="I14" s="442"/>
      <c r="J14" s="204" t="s">
        <v>21</v>
      </c>
      <c r="K14" s="259"/>
      <c r="L14" s="259"/>
      <c r="M14" s="259"/>
      <c r="N14" s="259"/>
      <c r="O14" s="259"/>
      <c r="P14" s="259"/>
      <c r="Q14" s="259"/>
      <c r="R14" s="37"/>
      <c r="S14" s="37"/>
      <c r="T14" s="37"/>
      <c r="U14" s="40"/>
      <c r="V14" s="34"/>
    </row>
    <row r="15" spans="1:23" s="46" customFormat="1" ht="25" customHeight="1" x14ac:dyDescent="0.15">
      <c r="A15" s="63"/>
      <c r="B15" s="63"/>
      <c r="C15" s="22"/>
      <c r="D15" s="22"/>
      <c r="E15" s="22"/>
      <c r="F15" s="205"/>
      <c r="G15" s="205"/>
      <c r="H15" s="205"/>
      <c r="I15" s="205"/>
      <c r="J15" s="205"/>
      <c r="K15" s="259"/>
      <c r="L15" s="259"/>
      <c r="M15" s="259"/>
      <c r="N15" s="259"/>
      <c r="O15" s="259"/>
      <c r="P15" s="259"/>
      <c r="Q15" s="259"/>
      <c r="R15" s="37"/>
      <c r="S15" s="37"/>
      <c r="T15" s="37"/>
      <c r="U15" s="40"/>
      <c r="V15" s="34"/>
    </row>
    <row r="16" spans="1:23" s="46" customFormat="1" ht="25" customHeight="1" x14ac:dyDescent="0.15">
      <c r="A16" s="63"/>
      <c r="B16" s="63"/>
      <c r="C16" s="22"/>
      <c r="D16" s="22"/>
      <c r="E16" s="22"/>
      <c r="F16" s="205"/>
      <c r="G16" s="205"/>
      <c r="H16" s="205"/>
      <c r="I16" s="205"/>
      <c r="J16" s="205"/>
      <c r="K16" s="259"/>
      <c r="L16" s="259"/>
      <c r="M16" s="259"/>
      <c r="N16" s="259"/>
      <c r="O16" s="259"/>
      <c r="P16" s="259"/>
      <c r="Q16" s="259"/>
      <c r="R16" s="37"/>
      <c r="S16" s="37"/>
      <c r="T16" s="37"/>
      <c r="U16" s="40"/>
      <c r="V16" s="34"/>
    </row>
    <row r="17" spans="1:22" s="194" customFormat="1" ht="50" customHeight="1" x14ac:dyDescent="0.15">
      <c r="A17" s="196"/>
      <c r="B17" s="430" t="s">
        <v>123</v>
      </c>
      <c r="C17" s="431"/>
      <c r="D17" s="431"/>
      <c r="E17" s="431"/>
      <c r="F17" s="431"/>
      <c r="G17" s="431"/>
      <c r="H17" s="431"/>
      <c r="I17" s="431"/>
      <c r="J17" s="196"/>
      <c r="K17" s="259"/>
      <c r="L17" s="259"/>
      <c r="M17" s="259"/>
      <c r="N17" s="259"/>
      <c r="O17" s="259"/>
      <c r="P17" s="259"/>
      <c r="Q17" s="259"/>
      <c r="R17" s="260"/>
      <c r="S17" s="260"/>
      <c r="T17" s="260"/>
      <c r="U17" s="260"/>
      <c r="V17" s="260"/>
    </row>
    <row r="18" spans="1:22" s="194" customFormat="1" ht="25" customHeight="1" thickBot="1" x14ac:dyDescent="0.2">
      <c r="A18" s="196"/>
      <c r="B18" s="206"/>
      <c r="C18" s="207"/>
      <c r="D18" s="207"/>
      <c r="E18" s="207"/>
      <c r="F18" s="207"/>
      <c r="G18" s="207"/>
      <c r="H18" s="207"/>
      <c r="I18" s="207"/>
      <c r="J18" s="196"/>
      <c r="K18" s="196"/>
      <c r="L18" s="196"/>
      <c r="M18" s="196"/>
      <c r="N18" s="196"/>
      <c r="O18" s="196"/>
      <c r="P18" s="196"/>
      <c r="R18" s="260"/>
      <c r="S18" s="260"/>
      <c r="T18" s="260"/>
      <c r="U18" s="260"/>
      <c r="V18" s="260"/>
    </row>
    <row r="19" spans="1:22" s="46" customFormat="1" ht="70" customHeight="1" x14ac:dyDescent="0.15">
      <c r="A19" s="208" t="s">
        <v>122</v>
      </c>
      <c r="B19" s="435" t="s">
        <v>121</v>
      </c>
      <c r="C19" s="439"/>
      <c r="D19" s="209" t="s">
        <v>130</v>
      </c>
      <c r="E19" s="209" t="s">
        <v>69</v>
      </c>
      <c r="F19" s="409" t="s">
        <v>138</v>
      </c>
      <c r="G19" s="409"/>
      <c r="H19" s="409" t="s">
        <v>137</v>
      </c>
      <c r="I19" s="409"/>
      <c r="J19" s="435"/>
      <c r="K19" s="213" t="s">
        <v>139</v>
      </c>
      <c r="L19" s="409" t="s">
        <v>141</v>
      </c>
      <c r="M19" s="409"/>
      <c r="N19" s="435"/>
      <c r="O19" s="449" t="s">
        <v>134</v>
      </c>
      <c r="P19" s="450"/>
      <c r="Q19" s="25"/>
      <c r="R19" s="37"/>
      <c r="S19" s="37"/>
      <c r="T19" s="37"/>
      <c r="U19" s="40"/>
      <c r="V19" s="34"/>
    </row>
    <row r="20" spans="1:22" s="46" customFormat="1" ht="25" customHeight="1" thickBot="1" x14ac:dyDescent="0.2">
      <c r="A20" s="210"/>
      <c r="B20" s="50"/>
      <c r="C20" s="50"/>
      <c r="D20" s="50"/>
      <c r="E20" s="50"/>
      <c r="F20" s="411" t="s">
        <v>107</v>
      </c>
      <c r="G20" s="411"/>
      <c r="H20" s="411" t="s">
        <v>107</v>
      </c>
      <c r="I20" s="411"/>
      <c r="J20" s="436"/>
      <c r="K20" s="250" t="s">
        <v>140</v>
      </c>
      <c r="L20" s="436" t="s">
        <v>107</v>
      </c>
      <c r="M20" s="445"/>
      <c r="N20" s="446"/>
      <c r="O20" s="453"/>
      <c r="P20" s="454"/>
      <c r="Q20" s="25"/>
      <c r="R20" s="37"/>
      <c r="S20" s="37"/>
      <c r="T20" s="37"/>
      <c r="U20" s="40"/>
      <c r="V20" s="34"/>
    </row>
    <row r="21" spans="1:22" s="46" customFormat="1" ht="25" customHeight="1" x14ac:dyDescent="0.15">
      <c r="A21" s="252">
        <v>1</v>
      </c>
      <c r="B21" s="456" t="s">
        <v>129</v>
      </c>
      <c r="C21" s="216" t="s">
        <v>124</v>
      </c>
      <c r="D21" s="225">
        <v>1</v>
      </c>
      <c r="E21" s="14" t="s">
        <v>35</v>
      </c>
      <c r="F21" s="437">
        <f>'Místnost 2.19'!AC6</f>
        <v>0</v>
      </c>
      <c r="G21" s="437"/>
      <c r="H21" s="437">
        <f>D21*F21</f>
        <v>0</v>
      </c>
      <c r="I21" s="437"/>
      <c r="J21" s="438"/>
      <c r="K21" s="256">
        <v>21</v>
      </c>
      <c r="L21" s="437">
        <f>H21*(K21/100+1)</f>
        <v>0</v>
      </c>
      <c r="M21" s="437"/>
      <c r="N21" s="437"/>
      <c r="O21" s="449"/>
      <c r="P21" s="450"/>
      <c r="Q21" s="25"/>
      <c r="R21" s="37"/>
      <c r="S21" s="37"/>
      <c r="T21" s="37"/>
      <c r="U21" s="40"/>
      <c r="V21" s="34"/>
    </row>
    <row r="22" spans="1:22" s="46" customFormat="1" ht="25" customHeight="1" x14ac:dyDescent="0.15">
      <c r="A22" s="253">
        <v>2</v>
      </c>
      <c r="B22" s="457"/>
      <c r="C22" s="217" t="s">
        <v>125</v>
      </c>
      <c r="D22" s="226">
        <v>1</v>
      </c>
      <c r="E22" s="11" t="s">
        <v>35</v>
      </c>
      <c r="F22" s="444">
        <f>'Místnost 2.19'!AC16</f>
        <v>0</v>
      </c>
      <c r="G22" s="444"/>
      <c r="H22" s="432">
        <f t="shared" ref="H22:H33" si="0">D22*F22</f>
        <v>0</v>
      </c>
      <c r="I22" s="432"/>
      <c r="J22" s="433"/>
      <c r="K22" s="255">
        <v>21</v>
      </c>
      <c r="L22" s="444">
        <f t="shared" ref="L22:L34" si="1">H22*(K22/100+1)</f>
        <v>0</v>
      </c>
      <c r="M22" s="444"/>
      <c r="N22" s="444"/>
      <c r="O22" s="447"/>
      <c r="P22" s="448"/>
      <c r="Q22" s="25"/>
      <c r="R22" s="37"/>
      <c r="S22" s="37"/>
      <c r="T22" s="37"/>
      <c r="U22" s="40"/>
      <c r="V22" s="34"/>
    </row>
    <row r="23" spans="1:22" s="46" customFormat="1" ht="25" customHeight="1" x14ac:dyDescent="0.15">
      <c r="A23" s="253">
        <v>3</v>
      </c>
      <c r="B23" s="457"/>
      <c r="C23" s="217" t="s">
        <v>126</v>
      </c>
      <c r="D23" s="226">
        <v>1</v>
      </c>
      <c r="E23" s="11" t="s">
        <v>35</v>
      </c>
      <c r="F23" s="444">
        <f>'Místnost 2.19'!AC27</f>
        <v>0</v>
      </c>
      <c r="G23" s="444"/>
      <c r="H23" s="432">
        <f t="shared" si="0"/>
        <v>0</v>
      </c>
      <c r="I23" s="432"/>
      <c r="J23" s="433"/>
      <c r="K23" s="255">
        <v>21</v>
      </c>
      <c r="L23" s="444">
        <f t="shared" si="1"/>
        <v>0</v>
      </c>
      <c r="M23" s="444"/>
      <c r="N23" s="444"/>
      <c r="O23" s="447"/>
      <c r="P23" s="448"/>
      <c r="Q23" s="25"/>
      <c r="R23" s="37"/>
      <c r="S23" s="37"/>
      <c r="T23" s="37"/>
      <c r="U23" s="40"/>
      <c r="V23" s="34"/>
    </row>
    <row r="24" spans="1:22" s="46" customFormat="1" ht="25" customHeight="1" x14ac:dyDescent="0.15">
      <c r="A24" s="253">
        <v>4</v>
      </c>
      <c r="B24" s="457"/>
      <c r="C24" s="217" t="s">
        <v>127</v>
      </c>
      <c r="D24" s="226">
        <v>1</v>
      </c>
      <c r="E24" s="11" t="s">
        <v>35</v>
      </c>
      <c r="F24" s="444">
        <f>'Místnost 2.19'!AC33</f>
        <v>0</v>
      </c>
      <c r="G24" s="444"/>
      <c r="H24" s="432">
        <f t="shared" si="0"/>
        <v>0</v>
      </c>
      <c r="I24" s="432"/>
      <c r="J24" s="433"/>
      <c r="K24" s="255">
        <v>21</v>
      </c>
      <c r="L24" s="444">
        <f t="shared" si="1"/>
        <v>0</v>
      </c>
      <c r="M24" s="444"/>
      <c r="N24" s="444"/>
      <c r="O24" s="447"/>
      <c r="P24" s="448"/>
      <c r="Q24" s="25"/>
      <c r="R24" s="37"/>
      <c r="S24" s="37"/>
      <c r="T24" s="37"/>
      <c r="U24" s="40"/>
      <c r="V24" s="34"/>
    </row>
    <row r="25" spans="1:22" s="46" customFormat="1" ht="25" customHeight="1" x14ac:dyDescent="0.15">
      <c r="A25" s="253">
        <v>5</v>
      </c>
      <c r="B25" s="457"/>
      <c r="C25" s="217" t="s">
        <v>128</v>
      </c>
      <c r="D25" s="226">
        <v>1</v>
      </c>
      <c r="E25" s="11" t="s">
        <v>35</v>
      </c>
      <c r="F25" s="444">
        <f>'Místnost 2.19'!AC37</f>
        <v>0</v>
      </c>
      <c r="G25" s="444"/>
      <c r="H25" s="432">
        <f t="shared" si="0"/>
        <v>0</v>
      </c>
      <c r="I25" s="432"/>
      <c r="J25" s="433"/>
      <c r="K25" s="255">
        <v>21</v>
      </c>
      <c r="L25" s="444">
        <f t="shared" si="1"/>
        <v>0</v>
      </c>
      <c r="M25" s="444"/>
      <c r="N25" s="444"/>
      <c r="O25" s="447"/>
      <c r="P25" s="448"/>
      <c r="Q25" s="25"/>
      <c r="R25" s="37"/>
      <c r="S25" s="37"/>
      <c r="T25" s="37"/>
      <c r="U25" s="40"/>
      <c r="V25" s="34"/>
    </row>
    <row r="26" spans="1:22" s="46" customFormat="1" ht="25" customHeight="1" x14ac:dyDescent="0.15">
      <c r="A26" s="253">
        <v>6</v>
      </c>
      <c r="B26" s="457"/>
      <c r="C26" s="217" t="s">
        <v>127</v>
      </c>
      <c r="D26" s="226">
        <v>1</v>
      </c>
      <c r="E26" s="11" t="s">
        <v>35</v>
      </c>
      <c r="F26" s="444">
        <f>'Místnost 2.19'!AC40</f>
        <v>0</v>
      </c>
      <c r="G26" s="444"/>
      <c r="H26" s="432">
        <f t="shared" si="0"/>
        <v>0</v>
      </c>
      <c r="I26" s="432"/>
      <c r="J26" s="433"/>
      <c r="K26" s="255">
        <v>21</v>
      </c>
      <c r="L26" s="444">
        <f t="shared" si="1"/>
        <v>0</v>
      </c>
      <c r="M26" s="444"/>
      <c r="N26" s="444"/>
      <c r="O26" s="447"/>
      <c r="P26" s="448"/>
      <c r="Q26" s="25"/>
      <c r="R26" s="37"/>
      <c r="S26" s="37"/>
      <c r="T26" s="37"/>
      <c r="U26" s="40"/>
      <c r="V26" s="34"/>
    </row>
    <row r="27" spans="1:22" s="46" customFormat="1" ht="25" customHeight="1" x14ac:dyDescent="0.15">
      <c r="A27" s="253">
        <v>7</v>
      </c>
      <c r="B27" s="457"/>
      <c r="C27" s="214" t="s">
        <v>166</v>
      </c>
      <c r="D27" s="226">
        <v>1</v>
      </c>
      <c r="E27" s="11" t="s">
        <v>35</v>
      </c>
      <c r="F27" s="444">
        <f>'Místnost 2.19'!AC43</f>
        <v>0</v>
      </c>
      <c r="G27" s="444"/>
      <c r="H27" s="432">
        <f t="shared" si="0"/>
        <v>0</v>
      </c>
      <c r="I27" s="432"/>
      <c r="J27" s="433"/>
      <c r="K27" s="255">
        <v>21</v>
      </c>
      <c r="L27" s="444">
        <f t="shared" si="1"/>
        <v>0</v>
      </c>
      <c r="M27" s="444"/>
      <c r="N27" s="444"/>
      <c r="O27" s="447"/>
      <c r="P27" s="448"/>
      <c r="Q27" s="25"/>
      <c r="R27" s="37"/>
      <c r="S27" s="37"/>
      <c r="T27" s="37"/>
      <c r="U27" s="40"/>
      <c r="V27" s="34"/>
    </row>
    <row r="28" spans="1:22" s="46" customFormat="1" ht="25" customHeight="1" x14ac:dyDescent="0.15">
      <c r="A28" s="253">
        <v>8</v>
      </c>
      <c r="B28" s="457"/>
      <c r="C28" s="214" t="s">
        <v>167</v>
      </c>
      <c r="D28" s="226">
        <v>1</v>
      </c>
      <c r="E28" s="11" t="s">
        <v>35</v>
      </c>
      <c r="F28" s="444">
        <f>'Místnost 2.19'!AC44</f>
        <v>0</v>
      </c>
      <c r="G28" s="444"/>
      <c r="H28" s="432">
        <f t="shared" si="0"/>
        <v>0</v>
      </c>
      <c r="I28" s="432"/>
      <c r="J28" s="433"/>
      <c r="K28" s="255">
        <v>21</v>
      </c>
      <c r="L28" s="444">
        <f t="shared" si="1"/>
        <v>0</v>
      </c>
      <c r="M28" s="444"/>
      <c r="N28" s="444"/>
      <c r="O28" s="447"/>
      <c r="P28" s="448"/>
      <c r="Q28" s="25"/>
      <c r="R28" s="37"/>
      <c r="S28" s="37"/>
      <c r="T28" s="37"/>
      <c r="U28" s="40"/>
      <c r="V28" s="34"/>
    </row>
    <row r="29" spans="1:22" s="46" customFormat="1" ht="25" customHeight="1" x14ac:dyDescent="0.15">
      <c r="A29" s="253">
        <v>9</v>
      </c>
      <c r="B29" s="457"/>
      <c r="C29" s="214" t="s">
        <v>132</v>
      </c>
      <c r="D29" s="227">
        <v>4</v>
      </c>
      <c r="E29" s="11" t="s">
        <v>35</v>
      </c>
      <c r="F29" s="434"/>
      <c r="G29" s="434"/>
      <c r="H29" s="432">
        <f t="shared" si="0"/>
        <v>0</v>
      </c>
      <c r="I29" s="432"/>
      <c r="J29" s="433"/>
      <c r="K29" s="255">
        <v>21</v>
      </c>
      <c r="L29" s="444">
        <f t="shared" si="1"/>
        <v>0</v>
      </c>
      <c r="M29" s="444"/>
      <c r="N29" s="444"/>
      <c r="O29" s="451" t="s">
        <v>135</v>
      </c>
      <c r="P29" s="452"/>
      <c r="Q29" s="25"/>
      <c r="R29" s="37"/>
      <c r="S29" s="37"/>
      <c r="T29" s="37"/>
      <c r="U29" s="40"/>
      <c r="V29" s="34"/>
    </row>
    <row r="30" spans="1:22" s="46" customFormat="1" ht="25" customHeight="1" x14ac:dyDescent="0.15">
      <c r="A30" s="253">
        <v>10</v>
      </c>
      <c r="B30" s="458"/>
      <c r="C30" s="214" t="s">
        <v>133</v>
      </c>
      <c r="D30" s="227">
        <v>1</v>
      </c>
      <c r="E30" s="11" t="s">
        <v>35</v>
      </c>
      <c r="F30" s="434"/>
      <c r="G30" s="434"/>
      <c r="H30" s="432">
        <f t="shared" si="0"/>
        <v>0</v>
      </c>
      <c r="I30" s="432"/>
      <c r="J30" s="433"/>
      <c r="K30" s="255">
        <v>21</v>
      </c>
      <c r="L30" s="444">
        <f t="shared" si="1"/>
        <v>0</v>
      </c>
      <c r="M30" s="444"/>
      <c r="N30" s="444"/>
      <c r="O30" s="451" t="s">
        <v>136</v>
      </c>
      <c r="P30" s="452"/>
      <c r="Q30" s="25"/>
      <c r="R30" s="37"/>
      <c r="S30" s="37"/>
      <c r="T30" s="37"/>
      <c r="U30" s="40"/>
      <c r="V30" s="34"/>
    </row>
    <row r="31" spans="1:22" s="46" customFormat="1" ht="25" customHeight="1" x14ac:dyDescent="0.15">
      <c r="A31" s="253">
        <v>11</v>
      </c>
      <c r="B31" s="465" t="s">
        <v>142</v>
      </c>
      <c r="C31" s="466"/>
      <c r="D31" s="227">
        <v>1</v>
      </c>
      <c r="E31" s="11" t="s">
        <v>35</v>
      </c>
      <c r="F31" s="434"/>
      <c r="G31" s="434"/>
      <c r="H31" s="432">
        <f t="shared" si="0"/>
        <v>0</v>
      </c>
      <c r="I31" s="432"/>
      <c r="J31" s="433"/>
      <c r="K31" s="255">
        <v>21</v>
      </c>
      <c r="L31" s="444">
        <f t="shared" si="1"/>
        <v>0</v>
      </c>
      <c r="M31" s="444"/>
      <c r="N31" s="444"/>
      <c r="O31" s="447"/>
      <c r="P31" s="448"/>
      <c r="Q31" s="25"/>
      <c r="R31" s="37"/>
      <c r="S31" s="37"/>
      <c r="T31" s="37"/>
      <c r="U31" s="40"/>
      <c r="V31" s="34"/>
    </row>
    <row r="32" spans="1:22" s="46" customFormat="1" ht="25" customHeight="1" x14ac:dyDescent="0.15">
      <c r="A32" s="253">
        <v>12</v>
      </c>
      <c r="B32" s="465" t="s">
        <v>131</v>
      </c>
      <c r="C32" s="466"/>
      <c r="D32" s="227">
        <v>1</v>
      </c>
      <c r="E32" s="11" t="s">
        <v>35</v>
      </c>
      <c r="F32" s="434"/>
      <c r="G32" s="434"/>
      <c r="H32" s="432">
        <f t="shared" si="0"/>
        <v>0</v>
      </c>
      <c r="I32" s="432"/>
      <c r="J32" s="433"/>
      <c r="K32" s="255">
        <v>21</v>
      </c>
      <c r="L32" s="444">
        <f t="shared" si="1"/>
        <v>0</v>
      </c>
      <c r="M32" s="444"/>
      <c r="N32" s="444"/>
      <c r="O32" s="447"/>
      <c r="P32" s="448"/>
      <c r="Q32" s="25"/>
      <c r="R32" s="37"/>
      <c r="S32" s="37"/>
      <c r="T32" s="37"/>
      <c r="U32" s="40"/>
      <c r="V32" s="34"/>
    </row>
    <row r="33" spans="1:111" s="46" customFormat="1" ht="25" customHeight="1" x14ac:dyDescent="0.15">
      <c r="A33" s="253">
        <v>13</v>
      </c>
      <c r="B33" s="465" t="s">
        <v>143</v>
      </c>
      <c r="C33" s="466"/>
      <c r="D33" s="407">
        <v>1</v>
      </c>
      <c r="E33" s="212" t="s">
        <v>147</v>
      </c>
      <c r="F33" s="434"/>
      <c r="G33" s="434"/>
      <c r="H33" s="432">
        <f t="shared" si="0"/>
        <v>0</v>
      </c>
      <c r="I33" s="432"/>
      <c r="J33" s="433"/>
      <c r="K33" s="255">
        <v>21</v>
      </c>
      <c r="L33" s="444">
        <f t="shared" si="1"/>
        <v>0</v>
      </c>
      <c r="M33" s="444"/>
      <c r="N33" s="444"/>
      <c r="O33" s="447"/>
      <c r="P33" s="448"/>
      <c r="Q33" s="25"/>
      <c r="R33" s="37"/>
      <c r="S33" s="37"/>
      <c r="T33" s="37"/>
      <c r="U33" s="40"/>
      <c r="V33" s="34"/>
    </row>
    <row r="34" spans="1:111" s="46" customFormat="1" ht="25" customHeight="1" thickBot="1" x14ac:dyDescent="0.2">
      <c r="A34" s="254">
        <v>14</v>
      </c>
      <c r="B34" s="467" t="s">
        <v>144</v>
      </c>
      <c r="C34" s="468"/>
      <c r="D34" s="408">
        <v>1</v>
      </c>
      <c r="E34" s="215" t="s">
        <v>147</v>
      </c>
      <c r="F34" s="476"/>
      <c r="G34" s="476"/>
      <c r="H34" s="459">
        <f t="shared" ref="H34" si="2">D34*F34</f>
        <v>0</v>
      </c>
      <c r="I34" s="459"/>
      <c r="J34" s="460"/>
      <c r="K34" s="257">
        <v>21</v>
      </c>
      <c r="L34" s="470">
        <f t="shared" si="1"/>
        <v>0</v>
      </c>
      <c r="M34" s="470"/>
      <c r="N34" s="470"/>
      <c r="O34" s="461"/>
      <c r="P34" s="462"/>
      <c r="Q34" s="25"/>
      <c r="R34" s="37"/>
      <c r="S34" s="37"/>
      <c r="T34" s="37"/>
      <c r="U34" s="40"/>
      <c r="V34" s="34"/>
    </row>
    <row r="35" spans="1:111" s="46" customFormat="1" ht="25" customHeight="1" thickBot="1" x14ac:dyDescent="0.2">
      <c r="A35" s="197"/>
      <c r="B35" s="469"/>
      <c r="C35" s="469"/>
      <c r="D35" s="463" t="s">
        <v>155</v>
      </c>
      <c r="E35" s="463"/>
      <c r="F35" s="463"/>
      <c r="G35" s="464"/>
      <c r="H35" s="474">
        <f>SUM(H21:J34)</f>
        <v>0</v>
      </c>
      <c r="I35" s="475"/>
      <c r="J35" s="471"/>
      <c r="K35" s="251"/>
      <c r="L35" s="471">
        <f>SUM(L21:N34)</f>
        <v>0</v>
      </c>
      <c r="M35" s="472"/>
      <c r="N35" s="473"/>
      <c r="O35" s="455"/>
      <c r="P35" s="455"/>
      <c r="Q35" s="25"/>
      <c r="R35" s="37"/>
      <c r="S35" s="37"/>
      <c r="T35" s="37"/>
      <c r="U35" s="40"/>
      <c r="V35" s="34"/>
    </row>
    <row r="36" spans="1:111" s="46" customFormat="1" ht="25" customHeight="1" x14ac:dyDescent="0.15">
      <c r="A36" s="197"/>
      <c r="B36" s="469"/>
      <c r="C36" s="469"/>
      <c r="D36" s="22"/>
      <c r="E36" s="195"/>
      <c r="F36" s="443"/>
      <c r="G36" s="443"/>
      <c r="H36" s="443"/>
      <c r="I36" s="443"/>
      <c r="J36" s="443"/>
      <c r="K36" s="218"/>
      <c r="L36" s="443"/>
      <c r="M36" s="443"/>
      <c r="N36" s="443"/>
      <c r="O36" s="455"/>
      <c r="P36" s="455"/>
      <c r="Q36" s="25"/>
      <c r="R36" s="37"/>
      <c r="S36" s="37"/>
      <c r="T36" s="37"/>
      <c r="U36" s="40"/>
      <c r="V36" s="34"/>
    </row>
    <row r="37" spans="1:111" s="9" customFormat="1" ht="25" customHeight="1" x14ac:dyDescent="0.15">
      <c r="A37" s="197"/>
      <c r="B37" s="469"/>
      <c r="C37" s="469"/>
      <c r="D37" s="63"/>
      <c r="E37" s="63"/>
      <c r="F37" s="443"/>
      <c r="G37" s="443"/>
      <c r="H37" s="443"/>
      <c r="I37" s="443"/>
      <c r="J37" s="443"/>
      <c r="K37" s="218"/>
      <c r="L37" s="443"/>
      <c r="M37" s="443"/>
      <c r="N37" s="443"/>
      <c r="O37" s="455"/>
      <c r="P37" s="455"/>
      <c r="Q37" s="7"/>
      <c r="R37" s="261"/>
      <c r="S37" s="261"/>
      <c r="T37" s="261"/>
      <c r="U37" s="261"/>
      <c r="V37" s="262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</row>
    <row r="38" spans="1:111" s="9" customFormat="1" ht="50" customHeight="1" x14ac:dyDescent="0.15">
      <c r="A38" s="196"/>
      <c r="B38" s="430" t="s">
        <v>145</v>
      </c>
      <c r="C38" s="431"/>
      <c r="D38" s="431"/>
      <c r="E38" s="431"/>
      <c r="F38" s="431"/>
      <c r="G38" s="431"/>
      <c r="H38" s="431"/>
      <c r="I38" s="431"/>
      <c r="J38" s="196"/>
      <c r="K38" s="196"/>
      <c r="L38" s="196"/>
      <c r="M38" s="196"/>
      <c r="N38" s="196"/>
      <c r="O38" s="196"/>
      <c r="P38" s="196"/>
      <c r="R38" s="261"/>
      <c r="S38" s="261"/>
      <c r="T38" s="261"/>
      <c r="U38" s="261"/>
      <c r="V38" s="261"/>
      <c r="W38" s="7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</row>
    <row r="39" spans="1:111" ht="25" customHeight="1" thickBot="1" x14ac:dyDescent="0.2">
      <c r="A39" s="196"/>
      <c r="B39" s="206"/>
      <c r="C39" s="207"/>
      <c r="D39" s="207"/>
      <c r="E39" s="207"/>
      <c r="F39" s="207"/>
      <c r="G39" s="207"/>
      <c r="H39" s="207"/>
      <c r="I39" s="207"/>
      <c r="J39" s="196"/>
      <c r="K39" s="196"/>
      <c r="L39" s="196"/>
      <c r="M39" s="196"/>
      <c r="N39" s="196"/>
      <c r="O39" s="196"/>
      <c r="P39" s="196"/>
      <c r="U39" s="2"/>
      <c r="V39" s="2"/>
      <c r="W39" s="2"/>
    </row>
    <row r="40" spans="1:111" ht="70" customHeight="1" x14ac:dyDescent="0.15">
      <c r="A40" s="208" t="s">
        <v>122</v>
      </c>
      <c r="B40" s="435" t="s">
        <v>121</v>
      </c>
      <c r="C40" s="439"/>
      <c r="D40" s="209" t="s">
        <v>130</v>
      </c>
      <c r="E40" s="209" t="s">
        <v>69</v>
      </c>
      <c r="F40" s="409" t="s">
        <v>138</v>
      </c>
      <c r="G40" s="409"/>
      <c r="H40" s="409" t="s">
        <v>137</v>
      </c>
      <c r="I40" s="409"/>
      <c r="J40" s="435"/>
      <c r="K40" s="213" t="s">
        <v>139</v>
      </c>
      <c r="L40" s="409" t="s">
        <v>141</v>
      </c>
      <c r="M40" s="409"/>
      <c r="N40" s="435"/>
      <c r="O40" s="449" t="s">
        <v>134</v>
      </c>
      <c r="P40" s="450"/>
      <c r="U40" s="6"/>
      <c r="V40" s="6"/>
      <c r="W40" s="6"/>
    </row>
    <row r="41" spans="1:111" ht="25" customHeight="1" thickBot="1" x14ac:dyDescent="0.2">
      <c r="A41" s="211"/>
      <c r="B41" s="50"/>
      <c r="C41" s="50"/>
      <c r="D41" s="50"/>
      <c r="E41" s="50"/>
      <c r="F41" s="411" t="s">
        <v>107</v>
      </c>
      <c r="G41" s="411"/>
      <c r="H41" s="411" t="s">
        <v>107</v>
      </c>
      <c r="I41" s="411"/>
      <c r="J41" s="436"/>
      <c r="K41" s="250" t="s">
        <v>140</v>
      </c>
      <c r="L41" s="436" t="s">
        <v>107</v>
      </c>
      <c r="M41" s="445"/>
      <c r="N41" s="446"/>
      <c r="O41" s="453"/>
      <c r="P41" s="454"/>
      <c r="U41" s="6"/>
      <c r="V41" s="6"/>
      <c r="W41" s="6"/>
    </row>
    <row r="42" spans="1:111" ht="25" customHeight="1" x14ac:dyDescent="0.15">
      <c r="A42" s="222">
        <v>1</v>
      </c>
      <c r="B42" s="456" t="s">
        <v>129</v>
      </c>
      <c r="C42" s="216" t="s">
        <v>124</v>
      </c>
      <c r="D42" s="225">
        <v>1</v>
      </c>
      <c r="E42" s="14" t="s">
        <v>35</v>
      </c>
      <c r="F42" s="437">
        <f>'Místnost 2.21'!AC6</f>
        <v>0</v>
      </c>
      <c r="G42" s="437"/>
      <c r="H42" s="437">
        <f>D42*F42</f>
        <v>0</v>
      </c>
      <c r="I42" s="437"/>
      <c r="J42" s="438"/>
      <c r="K42" s="256">
        <v>21</v>
      </c>
      <c r="L42" s="437">
        <f>H42*(K42/100+1)</f>
        <v>0</v>
      </c>
      <c r="M42" s="437"/>
      <c r="N42" s="437"/>
      <c r="O42" s="449"/>
      <c r="P42" s="450"/>
      <c r="Q42" s="2"/>
      <c r="R42" s="2"/>
      <c r="S42" s="2"/>
      <c r="T42" s="2"/>
      <c r="U42" s="2"/>
      <c r="V42" s="2"/>
      <c r="W42" s="2"/>
    </row>
    <row r="43" spans="1:111" s="1" customFormat="1" ht="25" customHeight="1" x14ac:dyDescent="0.15">
      <c r="A43" s="223">
        <v>2</v>
      </c>
      <c r="B43" s="457"/>
      <c r="C43" s="217" t="s">
        <v>125</v>
      </c>
      <c r="D43" s="226">
        <v>1</v>
      </c>
      <c r="E43" s="11" t="s">
        <v>35</v>
      </c>
      <c r="F43" s="444">
        <f>'Místnost 2.21'!AC16</f>
        <v>0</v>
      </c>
      <c r="G43" s="444"/>
      <c r="H43" s="432">
        <f t="shared" ref="H43:H52" si="3">D43*F43</f>
        <v>0</v>
      </c>
      <c r="I43" s="432"/>
      <c r="J43" s="433"/>
      <c r="K43" s="255">
        <v>21</v>
      </c>
      <c r="L43" s="444">
        <f t="shared" ref="L43:L52" si="4">H43*(K43/100+1)</f>
        <v>0</v>
      </c>
      <c r="M43" s="444"/>
      <c r="N43" s="444"/>
      <c r="O43" s="447"/>
      <c r="P43" s="448"/>
      <c r="Q43" s="2"/>
      <c r="R43" s="2"/>
      <c r="S43" s="2"/>
      <c r="T43" s="2"/>
      <c r="U43" s="2"/>
      <c r="V43" s="3"/>
      <c r="W43" s="3"/>
    </row>
    <row r="44" spans="1:111" s="1" customFormat="1" ht="25" customHeight="1" x14ac:dyDescent="0.15">
      <c r="A44" s="223">
        <v>3</v>
      </c>
      <c r="B44" s="457"/>
      <c r="C44" s="217" t="s">
        <v>126</v>
      </c>
      <c r="D44" s="226">
        <v>1</v>
      </c>
      <c r="E44" s="11" t="s">
        <v>35</v>
      </c>
      <c r="F44" s="444">
        <f>'Místnost 2.21'!AC26</f>
        <v>0</v>
      </c>
      <c r="G44" s="444"/>
      <c r="H44" s="432">
        <f t="shared" si="3"/>
        <v>0</v>
      </c>
      <c r="I44" s="432"/>
      <c r="J44" s="433"/>
      <c r="K44" s="255">
        <v>21</v>
      </c>
      <c r="L44" s="444">
        <f>H44*(K44/100+1)</f>
        <v>0</v>
      </c>
      <c r="M44" s="444"/>
      <c r="N44" s="444"/>
      <c r="O44" s="447"/>
      <c r="P44" s="448"/>
      <c r="Q44" s="2"/>
      <c r="R44" s="2"/>
      <c r="S44" s="2"/>
      <c r="T44" s="2"/>
      <c r="U44" s="2"/>
      <c r="V44" s="3"/>
      <c r="W44" s="3"/>
    </row>
    <row r="45" spans="1:111" s="1" customFormat="1" ht="25" customHeight="1" x14ac:dyDescent="0.15">
      <c r="A45" s="223">
        <v>4</v>
      </c>
      <c r="B45" s="457"/>
      <c r="C45" s="214" t="s">
        <v>166</v>
      </c>
      <c r="D45" s="226">
        <v>1</v>
      </c>
      <c r="E45" s="11" t="s">
        <v>35</v>
      </c>
      <c r="F45" s="444">
        <f>'Místnost 2.21'!AC30</f>
        <v>0</v>
      </c>
      <c r="G45" s="444"/>
      <c r="H45" s="432">
        <f t="shared" si="3"/>
        <v>0</v>
      </c>
      <c r="I45" s="432"/>
      <c r="J45" s="433"/>
      <c r="K45" s="255">
        <v>21</v>
      </c>
      <c r="L45" s="444">
        <f t="shared" si="4"/>
        <v>0</v>
      </c>
      <c r="M45" s="444"/>
      <c r="N45" s="444"/>
      <c r="O45" s="447"/>
      <c r="P45" s="448"/>
      <c r="Q45" s="2"/>
      <c r="R45" s="2"/>
      <c r="S45" s="2"/>
      <c r="T45"/>
      <c r="U45"/>
      <c r="V45"/>
      <c r="W45"/>
      <c r="X45"/>
      <c r="Y45"/>
      <c r="Z45"/>
      <c r="AA45"/>
    </row>
    <row r="46" spans="1:111" s="1" customFormat="1" ht="25" customHeight="1" x14ac:dyDescent="0.15">
      <c r="A46" s="223">
        <v>5</v>
      </c>
      <c r="B46" s="457"/>
      <c r="C46" s="214" t="s">
        <v>168</v>
      </c>
      <c r="D46" s="226">
        <v>1</v>
      </c>
      <c r="E46" s="11" t="s">
        <v>35</v>
      </c>
      <c r="F46" s="444">
        <f>'Místnost 2.21'!AC31</f>
        <v>0</v>
      </c>
      <c r="G46" s="444"/>
      <c r="H46" s="432">
        <f t="shared" si="3"/>
        <v>0</v>
      </c>
      <c r="I46" s="432"/>
      <c r="J46" s="433"/>
      <c r="K46" s="255">
        <v>21</v>
      </c>
      <c r="L46" s="444">
        <f t="shared" si="4"/>
        <v>0</v>
      </c>
      <c r="M46" s="444"/>
      <c r="N46" s="444"/>
      <c r="O46" s="447"/>
      <c r="P46" s="448"/>
      <c r="Q46"/>
      <c r="R46"/>
      <c r="S46"/>
      <c r="T46"/>
      <c r="U46"/>
      <c r="V46"/>
      <c r="W46"/>
      <c r="X46"/>
      <c r="Y46"/>
      <c r="Z46"/>
      <c r="AA46"/>
    </row>
    <row r="47" spans="1:111" s="1" customFormat="1" ht="25" customHeight="1" x14ac:dyDescent="0.15">
      <c r="A47" s="223">
        <v>6</v>
      </c>
      <c r="B47" s="457"/>
      <c r="C47" s="214" t="s">
        <v>132</v>
      </c>
      <c r="D47" s="227">
        <v>3</v>
      </c>
      <c r="E47" s="11" t="s">
        <v>35</v>
      </c>
      <c r="F47" s="434"/>
      <c r="G47" s="434"/>
      <c r="H47" s="432">
        <f t="shared" si="3"/>
        <v>0</v>
      </c>
      <c r="I47" s="432"/>
      <c r="J47" s="433"/>
      <c r="K47" s="255">
        <v>21</v>
      </c>
      <c r="L47" s="444">
        <f t="shared" si="4"/>
        <v>0</v>
      </c>
      <c r="M47" s="444"/>
      <c r="N47" s="444"/>
      <c r="O47" s="451" t="s">
        <v>146</v>
      </c>
      <c r="P47" s="452"/>
      <c r="Q47"/>
      <c r="R47"/>
      <c r="S47"/>
      <c r="T47"/>
      <c r="U47"/>
      <c r="V47"/>
      <c r="W47"/>
      <c r="X47"/>
      <c r="Y47"/>
      <c r="Z47"/>
      <c r="AA47"/>
    </row>
    <row r="48" spans="1:111" s="1" customFormat="1" ht="25" customHeight="1" x14ac:dyDescent="0.15">
      <c r="A48" s="223">
        <v>7</v>
      </c>
      <c r="B48" s="458"/>
      <c r="C48" s="214" t="s">
        <v>133</v>
      </c>
      <c r="D48" s="227">
        <v>2</v>
      </c>
      <c r="E48" s="11" t="s">
        <v>35</v>
      </c>
      <c r="F48" s="434"/>
      <c r="G48" s="434"/>
      <c r="H48" s="432">
        <f t="shared" ref="H48" si="5">D48*F48</f>
        <v>0</v>
      </c>
      <c r="I48" s="432"/>
      <c r="J48" s="433"/>
      <c r="K48" s="255">
        <v>21</v>
      </c>
      <c r="L48" s="444">
        <f t="shared" si="4"/>
        <v>0</v>
      </c>
      <c r="M48" s="444"/>
      <c r="N48" s="444"/>
      <c r="O48" s="451" t="s">
        <v>136</v>
      </c>
      <c r="P48" s="452"/>
      <c r="Q48"/>
      <c r="R48"/>
      <c r="S48"/>
      <c r="T48"/>
      <c r="U48"/>
      <c r="V48"/>
      <c r="W48"/>
      <c r="X48"/>
      <c r="Y48"/>
      <c r="Z48"/>
      <c r="AA48"/>
    </row>
    <row r="49" spans="1:27" s="1" customFormat="1" ht="25" customHeight="1" x14ac:dyDescent="0.15">
      <c r="A49" s="223">
        <v>8</v>
      </c>
      <c r="B49" s="465" t="s">
        <v>142</v>
      </c>
      <c r="C49" s="466"/>
      <c r="D49" s="227">
        <v>1</v>
      </c>
      <c r="E49" s="11" t="s">
        <v>35</v>
      </c>
      <c r="F49" s="434"/>
      <c r="G49" s="434"/>
      <c r="H49" s="432">
        <f t="shared" si="3"/>
        <v>0</v>
      </c>
      <c r="I49" s="432"/>
      <c r="J49" s="433"/>
      <c r="K49" s="255">
        <v>21</v>
      </c>
      <c r="L49" s="444">
        <f t="shared" si="4"/>
        <v>0</v>
      </c>
      <c r="M49" s="444"/>
      <c r="N49" s="444"/>
      <c r="O49" s="447"/>
      <c r="P49" s="448"/>
      <c r="Q49"/>
      <c r="R49"/>
      <c r="S49"/>
      <c r="T49"/>
      <c r="U49"/>
      <c r="V49"/>
      <c r="W49"/>
      <c r="X49"/>
      <c r="Y49"/>
      <c r="Z49"/>
      <c r="AA49"/>
    </row>
    <row r="50" spans="1:27" s="1" customFormat="1" ht="25" customHeight="1" x14ac:dyDescent="0.15">
      <c r="A50" s="223">
        <v>9</v>
      </c>
      <c r="B50" s="465" t="s">
        <v>131</v>
      </c>
      <c r="C50" s="466"/>
      <c r="D50" s="227">
        <v>1</v>
      </c>
      <c r="E50" s="18" t="s">
        <v>35</v>
      </c>
      <c r="F50" s="434"/>
      <c r="G50" s="434"/>
      <c r="H50" s="432">
        <f t="shared" si="3"/>
        <v>0</v>
      </c>
      <c r="I50" s="432"/>
      <c r="J50" s="433"/>
      <c r="K50" s="255">
        <v>21</v>
      </c>
      <c r="L50" s="444">
        <f t="shared" si="4"/>
        <v>0</v>
      </c>
      <c r="M50" s="444"/>
      <c r="N50" s="444"/>
      <c r="O50" s="447"/>
      <c r="P50" s="448"/>
      <c r="Q50"/>
      <c r="R50"/>
      <c r="S50"/>
      <c r="T50"/>
      <c r="U50"/>
      <c r="V50"/>
      <c r="W50"/>
      <c r="X50"/>
      <c r="Y50"/>
      <c r="Z50"/>
      <c r="AA50"/>
    </row>
    <row r="51" spans="1:27" s="1" customFormat="1" ht="25" customHeight="1" x14ac:dyDescent="0.15">
      <c r="A51" s="223">
        <v>10</v>
      </c>
      <c r="B51" s="465" t="s">
        <v>143</v>
      </c>
      <c r="C51" s="466"/>
      <c r="D51" s="407">
        <v>1</v>
      </c>
      <c r="E51" s="212" t="s">
        <v>147</v>
      </c>
      <c r="F51" s="434"/>
      <c r="G51" s="434"/>
      <c r="H51" s="432">
        <f t="shared" si="3"/>
        <v>0</v>
      </c>
      <c r="I51" s="432"/>
      <c r="J51" s="433"/>
      <c r="K51" s="255">
        <v>21</v>
      </c>
      <c r="L51" s="444">
        <f t="shared" si="4"/>
        <v>0</v>
      </c>
      <c r="M51" s="444"/>
      <c r="N51" s="444"/>
      <c r="O51" s="447"/>
      <c r="P51" s="448"/>
      <c r="Q51"/>
      <c r="R51"/>
      <c r="S51"/>
      <c r="T51"/>
      <c r="U51"/>
      <c r="V51"/>
      <c r="W51"/>
      <c r="X51"/>
      <c r="Y51"/>
      <c r="Z51"/>
      <c r="AA51"/>
    </row>
    <row r="52" spans="1:27" s="1" customFormat="1" ht="25" customHeight="1" thickBot="1" x14ac:dyDescent="0.2">
      <c r="A52" s="224">
        <v>11</v>
      </c>
      <c r="B52" s="467" t="s">
        <v>144</v>
      </c>
      <c r="C52" s="468"/>
      <c r="D52" s="408">
        <v>1</v>
      </c>
      <c r="E52" s="215" t="s">
        <v>147</v>
      </c>
      <c r="F52" s="476"/>
      <c r="G52" s="476"/>
      <c r="H52" s="459">
        <f t="shared" si="3"/>
        <v>0</v>
      </c>
      <c r="I52" s="459"/>
      <c r="J52" s="460"/>
      <c r="K52" s="257">
        <v>21</v>
      </c>
      <c r="L52" s="470">
        <f t="shared" si="4"/>
        <v>0</v>
      </c>
      <c r="M52" s="470"/>
      <c r="N52" s="470"/>
      <c r="O52" s="461"/>
      <c r="P52" s="462"/>
      <c r="Q52"/>
      <c r="R52"/>
      <c r="S52"/>
      <c r="T52"/>
      <c r="U52"/>
      <c r="V52"/>
      <c r="W52"/>
      <c r="X52"/>
      <c r="Y52"/>
      <c r="Z52"/>
      <c r="AA52"/>
    </row>
    <row r="53" spans="1:27" s="1" customFormat="1" ht="25" customHeight="1" thickBot="1" x14ac:dyDescent="0.2">
      <c r="A53" s="197"/>
      <c r="B53" s="263"/>
      <c r="C53" s="263"/>
      <c r="D53" s="463" t="s">
        <v>154</v>
      </c>
      <c r="E53" s="463"/>
      <c r="F53" s="463"/>
      <c r="G53" s="464"/>
      <c r="H53" s="474">
        <f>SUM(H42:J52)</f>
        <v>0</v>
      </c>
      <c r="I53" s="475"/>
      <c r="J53" s="471"/>
      <c r="K53" s="251"/>
      <c r="L53" s="471">
        <f>SUM(L42:N52)</f>
        <v>0</v>
      </c>
      <c r="M53" s="472"/>
      <c r="N53" s="473"/>
      <c r="O53" s="455"/>
      <c r="P53" s="455"/>
      <c r="Q53"/>
      <c r="R53"/>
      <c r="S53"/>
      <c r="T53"/>
      <c r="U53"/>
      <c r="V53"/>
      <c r="W53"/>
      <c r="X53"/>
      <c r="Y53"/>
      <c r="Z53"/>
      <c r="AA53"/>
    </row>
    <row r="54" spans="1:27" s="1" customFormat="1" ht="16" x14ac:dyDescent="0.15">
      <c r="A54" s="190"/>
      <c r="B54" s="166"/>
      <c r="C54" s="167"/>
      <c r="D54" s="167"/>
      <c r="E54" s="168"/>
      <c r="F54" s="168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/>
      <c r="R54"/>
      <c r="S54"/>
      <c r="T54"/>
      <c r="U54"/>
      <c r="V54"/>
      <c r="W54"/>
      <c r="X54"/>
      <c r="Y54"/>
      <c r="Z54"/>
      <c r="AA54"/>
    </row>
    <row r="55" spans="1:27" s="1" customFormat="1" ht="17" x14ac:dyDescent="0.15">
      <c r="A55" s="190"/>
      <c r="B55" s="60" t="s">
        <v>87</v>
      </c>
      <c r="C55" s="425"/>
      <c r="D55" s="425"/>
      <c r="E55" s="425"/>
      <c r="F55" s="425"/>
      <c r="G55" s="425"/>
      <c r="H55" s="425"/>
      <c r="I55" s="425"/>
      <c r="J55" s="167"/>
      <c r="K55" s="167"/>
      <c r="L55" s="167"/>
      <c r="M55" s="167"/>
      <c r="N55" s="167"/>
      <c r="O55" s="164"/>
      <c r="P55" s="164"/>
      <c r="Q55"/>
      <c r="R55"/>
      <c r="S55"/>
      <c r="T55"/>
      <c r="U55"/>
      <c r="V55"/>
      <c r="W55"/>
      <c r="X55"/>
      <c r="Y55"/>
      <c r="Z55"/>
      <c r="AA55"/>
    </row>
    <row r="56" spans="1:27" s="1" customFormat="1" ht="16" x14ac:dyDescent="0.15">
      <c r="A56" s="190"/>
      <c r="B56" s="170"/>
      <c r="C56" s="258"/>
      <c r="D56" s="426" t="s">
        <v>152</v>
      </c>
      <c r="E56" s="427"/>
      <c r="F56" s="427"/>
      <c r="G56" s="427"/>
      <c r="H56" s="427"/>
      <c r="I56" s="427"/>
      <c r="J56" s="427"/>
      <c r="K56" s="427"/>
      <c r="L56" s="427"/>
      <c r="M56" s="164"/>
      <c r="N56" s="164"/>
      <c r="O56" s="164"/>
      <c r="P56" s="164"/>
      <c r="Q56"/>
      <c r="R56"/>
      <c r="S56"/>
      <c r="T56"/>
      <c r="U56"/>
      <c r="V56"/>
      <c r="W56"/>
      <c r="X56"/>
      <c r="Y56"/>
      <c r="Z56"/>
      <c r="AA56"/>
    </row>
    <row r="57" spans="1:27" s="1" customFormat="1" ht="16" x14ac:dyDescent="0.15">
      <c r="A57" s="190"/>
      <c r="B57" s="170"/>
      <c r="C57" s="167"/>
      <c r="D57" s="171"/>
      <c r="E57" s="172"/>
      <c r="F57" s="172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/>
      <c r="R57"/>
      <c r="S57"/>
      <c r="T57"/>
      <c r="U57"/>
      <c r="V57"/>
      <c r="W57"/>
      <c r="X57"/>
      <c r="Y57"/>
      <c r="Z57"/>
      <c r="AA57"/>
    </row>
    <row r="58" spans="1:27" s="1" customFormat="1" ht="16" x14ac:dyDescent="0.15">
      <c r="A58" s="190"/>
      <c r="B58" s="170"/>
      <c r="C58" s="166" t="s">
        <v>169</v>
      </c>
      <c r="D58" s="171"/>
      <c r="E58" s="172"/>
      <c r="F58" s="172"/>
      <c r="G58" s="164"/>
      <c r="H58" s="164"/>
      <c r="I58" s="164"/>
      <c r="J58" s="164"/>
      <c r="K58" s="164"/>
      <c r="L58" s="164"/>
      <c r="M58" s="164"/>
      <c r="N58" s="164"/>
      <c r="O58" s="219"/>
      <c r="P58" s="219"/>
      <c r="Q58"/>
      <c r="R58"/>
      <c r="S58"/>
      <c r="T58"/>
      <c r="U58"/>
      <c r="V58"/>
      <c r="W58"/>
      <c r="X58"/>
      <c r="Y58"/>
      <c r="Z58"/>
      <c r="AA58"/>
    </row>
    <row r="59" spans="1:27" s="1" customFormat="1" ht="16" x14ac:dyDescent="0.15">
      <c r="A59" s="190"/>
      <c r="B59" s="170"/>
      <c r="C59" s="167"/>
      <c r="D59" s="171"/>
      <c r="E59" s="172"/>
      <c r="F59" s="172"/>
      <c r="G59" s="164"/>
      <c r="H59" s="164"/>
      <c r="I59" s="219"/>
      <c r="J59" s="219"/>
      <c r="K59" s="219"/>
      <c r="L59" s="219"/>
      <c r="M59" s="219"/>
      <c r="N59" s="219"/>
      <c r="O59" s="190"/>
      <c r="P59" s="190"/>
      <c r="Q59"/>
      <c r="R59"/>
      <c r="S59"/>
      <c r="T59"/>
      <c r="U59"/>
      <c r="V59"/>
      <c r="W59"/>
      <c r="X59"/>
      <c r="Y59"/>
      <c r="Z59"/>
      <c r="AA59"/>
    </row>
    <row r="60" spans="1:27" s="1" customFormat="1" ht="20" x14ac:dyDescent="0.15">
      <c r="A60" s="190"/>
      <c r="B60" s="173"/>
      <c r="C60" s="173"/>
      <c r="D60" s="173"/>
      <c r="E60" s="173"/>
      <c r="F60" s="174"/>
      <c r="G60" s="219"/>
      <c r="H60" s="219"/>
      <c r="I60" s="190"/>
      <c r="J60" s="190"/>
      <c r="K60" s="190"/>
      <c r="L60" s="190"/>
      <c r="M60" s="190"/>
      <c r="N60" s="190"/>
      <c r="O60" s="190"/>
      <c r="P60" s="190"/>
      <c r="Q60"/>
      <c r="R60"/>
      <c r="S60"/>
      <c r="T60"/>
      <c r="U60"/>
      <c r="V60"/>
      <c r="W60"/>
      <c r="X60"/>
      <c r="Y60"/>
      <c r="Z60"/>
      <c r="AA60"/>
    </row>
    <row r="61" spans="1:27" s="1" customFormat="1" x14ac:dyDescent="0.15">
      <c r="A61" s="190"/>
      <c r="B61" s="220"/>
      <c r="C61" s="220"/>
      <c r="D61" s="220"/>
      <c r="E61" s="22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/>
      <c r="R61"/>
      <c r="S61"/>
      <c r="T61"/>
      <c r="U61"/>
      <c r="V61"/>
      <c r="W61"/>
      <c r="X61"/>
      <c r="Y61"/>
      <c r="Z61"/>
      <c r="AA61"/>
    </row>
    <row r="62" spans="1:27" s="1" customFormat="1" ht="25" x14ac:dyDescent="0.15">
      <c r="A62" s="190"/>
      <c r="B62" s="221"/>
      <c r="C62" s="221"/>
      <c r="D62" s="221"/>
      <c r="E62" s="221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/>
      <c r="R62"/>
      <c r="S62"/>
      <c r="T62"/>
      <c r="U62"/>
      <c r="V62"/>
      <c r="W62"/>
      <c r="X62"/>
      <c r="Y62"/>
      <c r="Z62"/>
      <c r="AA62"/>
    </row>
    <row r="63" spans="1:27" s="1" customFormat="1" ht="25" x14ac:dyDescent="0.15">
      <c r="A63" s="190"/>
      <c r="B63" s="221"/>
      <c r="C63" s="221"/>
      <c r="D63" s="221"/>
      <c r="E63" s="221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/>
      <c r="R63"/>
      <c r="S63"/>
      <c r="T63"/>
      <c r="U63"/>
      <c r="V63"/>
      <c r="W63"/>
      <c r="X63"/>
      <c r="Y63"/>
      <c r="Z63"/>
      <c r="AA63"/>
    </row>
    <row r="64" spans="1:27" x14ac:dyDescent="0.15">
      <c r="A64" s="190"/>
      <c r="B64" s="220"/>
      <c r="C64" s="220"/>
      <c r="D64" s="220"/>
      <c r="E64" s="22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</row>
    <row r="65" spans="1:16" x14ac:dyDescent="0.15">
      <c r="A65" s="190"/>
      <c r="B65" s="190"/>
      <c r="C65" s="190"/>
      <c r="D65" s="190"/>
      <c r="E65" s="190"/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</row>
  </sheetData>
  <sheetProtection algorithmName="SHA-512" hashValue="QWzcddEDtdwqVejdlPyr3wcMcvtye+rOOIpajJG6KDJn0J/NqziW+26eJlZjwOWSsWjij2LGlYQQuw0k6fTMfg==" saltValue="x9RLxEII+RXtodFP1oHpfA==" spinCount="100000" sheet="1" objects="1" scenarios="1"/>
  <mergeCells count="164">
    <mergeCell ref="D53:G53"/>
    <mergeCell ref="H53:J53"/>
    <mergeCell ref="L53:N53"/>
    <mergeCell ref="O53:P53"/>
    <mergeCell ref="B42:B48"/>
    <mergeCell ref="B51:C51"/>
    <mergeCell ref="F51:G51"/>
    <mergeCell ref="H51:J51"/>
    <mergeCell ref="L51:N51"/>
    <mergeCell ref="O51:P51"/>
    <mergeCell ref="B52:C52"/>
    <mergeCell ref="F52:G52"/>
    <mergeCell ref="H52:J52"/>
    <mergeCell ref="L52:N52"/>
    <mergeCell ref="O52:P52"/>
    <mergeCell ref="B49:C49"/>
    <mergeCell ref="F49:G49"/>
    <mergeCell ref="H49:J49"/>
    <mergeCell ref="L49:N49"/>
    <mergeCell ref="O49:P49"/>
    <mergeCell ref="B50:C50"/>
    <mergeCell ref="F50:G50"/>
    <mergeCell ref="H50:J50"/>
    <mergeCell ref="L50:N50"/>
    <mergeCell ref="O50:P50"/>
    <mergeCell ref="F47:G47"/>
    <mergeCell ref="H47:J47"/>
    <mergeCell ref="L47:N47"/>
    <mergeCell ref="O47:P47"/>
    <mergeCell ref="F48:G48"/>
    <mergeCell ref="H48:J48"/>
    <mergeCell ref="L48:N48"/>
    <mergeCell ref="O48:P48"/>
    <mergeCell ref="F43:G43"/>
    <mergeCell ref="H43:J43"/>
    <mergeCell ref="F41:G41"/>
    <mergeCell ref="F45:G45"/>
    <mergeCell ref="H45:J45"/>
    <mergeCell ref="L45:N45"/>
    <mergeCell ref="O45:P45"/>
    <mergeCell ref="F46:G46"/>
    <mergeCell ref="H46:J46"/>
    <mergeCell ref="L46:N46"/>
    <mergeCell ref="O46:P46"/>
    <mergeCell ref="L43:N43"/>
    <mergeCell ref="O43:P43"/>
    <mergeCell ref="F44:G44"/>
    <mergeCell ref="H44:J44"/>
    <mergeCell ref="L44:N44"/>
    <mergeCell ref="O44:P44"/>
    <mergeCell ref="F34:G34"/>
    <mergeCell ref="B38:I38"/>
    <mergeCell ref="H41:J41"/>
    <mergeCell ref="L41:N41"/>
    <mergeCell ref="O41:P41"/>
    <mergeCell ref="F42:G42"/>
    <mergeCell ref="H42:J42"/>
    <mergeCell ref="L42:N42"/>
    <mergeCell ref="O42:P42"/>
    <mergeCell ref="L36:N36"/>
    <mergeCell ref="B40:C40"/>
    <mergeCell ref="F40:G40"/>
    <mergeCell ref="H40:J40"/>
    <mergeCell ref="L40:N40"/>
    <mergeCell ref="O40:P40"/>
    <mergeCell ref="L37:N37"/>
    <mergeCell ref="H35:J35"/>
    <mergeCell ref="H36:J36"/>
    <mergeCell ref="O20:P20"/>
    <mergeCell ref="O33:P33"/>
    <mergeCell ref="O37:P37"/>
    <mergeCell ref="B21:B30"/>
    <mergeCell ref="H34:J34"/>
    <mergeCell ref="O34:P34"/>
    <mergeCell ref="O35:P35"/>
    <mergeCell ref="O36:P36"/>
    <mergeCell ref="D35:G35"/>
    <mergeCell ref="O32:P32"/>
    <mergeCell ref="H28:J28"/>
    <mergeCell ref="H27:J27"/>
    <mergeCell ref="B31:C31"/>
    <mergeCell ref="B32:C32"/>
    <mergeCell ref="B33:C33"/>
    <mergeCell ref="B34:C34"/>
    <mergeCell ref="B35:C35"/>
    <mergeCell ref="B36:C36"/>
    <mergeCell ref="B37:C37"/>
    <mergeCell ref="L31:N31"/>
    <mergeCell ref="L32:N32"/>
    <mergeCell ref="L33:N33"/>
    <mergeCell ref="L34:N34"/>
    <mergeCell ref="L35:N35"/>
    <mergeCell ref="L19:N19"/>
    <mergeCell ref="L20:N20"/>
    <mergeCell ref="L21:N21"/>
    <mergeCell ref="L22:N22"/>
    <mergeCell ref="L23:N23"/>
    <mergeCell ref="L24:N24"/>
    <mergeCell ref="O28:P28"/>
    <mergeCell ref="O31:P31"/>
    <mergeCell ref="L25:N25"/>
    <mergeCell ref="L26:N26"/>
    <mergeCell ref="L27:N27"/>
    <mergeCell ref="L28:N28"/>
    <mergeCell ref="L29:N29"/>
    <mergeCell ref="L30:N30"/>
    <mergeCell ref="O19:P19"/>
    <mergeCell ref="O29:P29"/>
    <mergeCell ref="O30:P30"/>
    <mergeCell ref="O21:P21"/>
    <mergeCell ref="O22:P22"/>
    <mergeCell ref="O23:P23"/>
    <mergeCell ref="O24:P24"/>
    <mergeCell ref="O25:P25"/>
    <mergeCell ref="O26:P26"/>
    <mergeCell ref="O27:P27"/>
    <mergeCell ref="H12:I12"/>
    <mergeCell ref="H13:I13"/>
    <mergeCell ref="H14:I14"/>
    <mergeCell ref="H11:I11"/>
    <mergeCell ref="F30:G30"/>
    <mergeCell ref="F31:G31"/>
    <mergeCell ref="F32:G32"/>
    <mergeCell ref="F33:G33"/>
    <mergeCell ref="F37:G37"/>
    <mergeCell ref="F36:G36"/>
    <mergeCell ref="H33:J33"/>
    <mergeCell ref="H37:J37"/>
    <mergeCell ref="F21:G21"/>
    <mergeCell ref="F22:G22"/>
    <mergeCell ref="F23:G23"/>
    <mergeCell ref="F24:G24"/>
    <mergeCell ref="F25:G25"/>
    <mergeCell ref="F26:G26"/>
    <mergeCell ref="F27:G27"/>
    <mergeCell ref="F28:G28"/>
    <mergeCell ref="H23:J23"/>
    <mergeCell ref="H24:J24"/>
    <mergeCell ref="H25:J25"/>
    <mergeCell ref="H26:J26"/>
    <mergeCell ref="C55:I55"/>
    <mergeCell ref="D56:L56"/>
    <mergeCell ref="H3:I3"/>
    <mergeCell ref="H4:I4"/>
    <mergeCell ref="B1:I1"/>
    <mergeCell ref="H29:J29"/>
    <mergeCell ref="H30:J30"/>
    <mergeCell ref="H31:J31"/>
    <mergeCell ref="H32:J32"/>
    <mergeCell ref="F29:G29"/>
    <mergeCell ref="F19:G19"/>
    <mergeCell ref="F20:G20"/>
    <mergeCell ref="B17:I17"/>
    <mergeCell ref="H19:J19"/>
    <mergeCell ref="H20:J20"/>
    <mergeCell ref="H21:J21"/>
    <mergeCell ref="H22:J22"/>
    <mergeCell ref="B19:C19"/>
    <mergeCell ref="H5:I5"/>
    <mergeCell ref="H6:I6"/>
    <mergeCell ref="H7:I7"/>
    <mergeCell ref="H8:I8"/>
    <mergeCell ref="H9:I9"/>
    <mergeCell ref="H10:I10"/>
  </mergeCells>
  <pageMargins left="0.7" right="0.7" top="0.78740157499999996" bottom="0.78740157499999996" header="0.3" footer="0.3"/>
  <pageSetup paperSize="8" scale="53" orientation="landscape" horizontalDpi="4294967293" copies="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I98"/>
  <sheetViews>
    <sheetView zoomScale="80" zoomScaleNormal="80" workbookViewId="0">
      <selection activeCell="AC16" sqref="AC16"/>
    </sheetView>
  </sheetViews>
  <sheetFormatPr baseColWidth="10" defaultColWidth="8.83203125" defaultRowHeight="13" x14ac:dyDescent="0.15"/>
  <cols>
    <col min="1" max="1" width="24.83203125" customWidth="1"/>
    <col min="2" max="2" width="26.6640625" customWidth="1"/>
    <col min="3" max="6" width="15.83203125" customWidth="1"/>
    <col min="7" max="7" width="17.83203125" customWidth="1"/>
    <col min="8" max="27" width="15.83203125" customWidth="1"/>
    <col min="28" max="28" width="30.83203125" customWidth="1"/>
    <col min="29" max="29" width="35.83203125" customWidth="1"/>
    <col min="30" max="30" width="15.83203125" style="1" customWidth="1"/>
    <col min="31" max="35" width="8.83203125" style="1"/>
    <col min="36" max="36" width="15.1640625" style="1" bestFit="1" customWidth="1"/>
    <col min="37" max="37" width="8.83203125" style="1"/>
    <col min="38" max="38" width="12" style="1" bestFit="1" customWidth="1"/>
    <col min="39" max="39" width="8.83203125" style="1"/>
    <col min="40" max="40" width="13" style="1" bestFit="1" customWidth="1"/>
    <col min="41" max="113" width="8.83203125" style="1"/>
  </cols>
  <sheetData>
    <row r="1" spans="1:110" ht="100" customHeight="1" thickBot="1" x14ac:dyDescent="0.2">
      <c r="A1" s="483" t="s">
        <v>156</v>
      </c>
      <c r="B1" s="484"/>
      <c r="C1" s="484"/>
      <c r="D1" s="484"/>
      <c r="E1" s="484"/>
      <c r="F1" s="484"/>
      <c r="G1" s="484"/>
      <c r="H1" s="4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76"/>
      <c r="AC1" s="77"/>
    </row>
    <row r="2" spans="1:110" ht="100" customHeight="1" thickBot="1" x14ac:dyDescent="0.2">
      <c r="A2" s="485" t="s">
        <v>19</v>
      </c>
      <c r="B2" s="486"/>
      <c r="C2" s="285" t="s">
        <v>81</v>
      </c>
      <c r="D2" s="286" t="s">
        <v>39</v>
      </c>
      <c r="E2" s="286" t="s">
        <v>38</v>
      </c>
      <c r="F2" s="286" t="s">
        <v>37</v>
      </c>
      <c r="G2" s="286" t="s">
        <v>89</v>
      </c>
      <c r="H2" s="286" t="s">
        <v>109</v>
      </c>
      <c r="I2" s="492" t="s">
        <v>90</v>
      </c>
      <c r="J2" s="493"/>
      <c r="K2" s="492" t="s">
        <v>80</v>
      </c>
      <c r="L2" s="493"/>
      <c r="M2" s="286" t="s">
        <v>86</v>
      </c>
      <c r="N2" s="497" t="s">
        <v>31</v>
      </c>
      <c r="O2" s="497"/>
      <c r="P2" s="286" t="s">
        <v>34</v>
      </c>
      <c r="Q2" s="492" t="s">
        <v>28</v>
      </c>
      <c r="R2" s="498"/>
      <c r="S2" s="493"/>
      <c r="T2" s="492" t="s">
        <v>4</v>
      </c>
      <c r="U2" s="493"/>
      <c r="V2" s="492" t="s">
        <v>3</v>
      </c>
      <c r="W2" s="493"/>
      <c r="X2" s="492" t="s">
        <v>2</v>
      </c>
      <c r="Y2" s="493"/>
      <c r="Z2" s="492" t="s">
        <v>73</v>
      </c>
      <c r="AA2" s="486"/>
      <c r="AB2" s="123" t="s">
        <v>108</v>
      </c>
      <c r="AC2" s="124" t="s">
        <v>106</v>
      </c>
    </row>
    <row r="3" spans="1:110" ht="25" customHeight="1" thickBot="1" x14ac:dyDescent="0.2">
      <c r="A3" s="287"/>
      <c r="B3" s="288" t="s">
        <v>170</v>
      </c>
      <c r="C3" s="289" t="s">
        <v>35</v>
      </c>
      <c r="D3" s="290" t="s">
        <v>36</v>
      </c>
      <c r="E3" s="290" t="s">
        <v>36</v>
      </c>
      <c r="F3" s="290" t="s">
        <v>36</v>
      </c>
      <c r="G3" s="290" t="s">
        <v>35</v>
      </c>
      <c r="H3" s="290" t="s">
        <v>35</v>
      </c>
      <c r="I3" s="291" t="s">
        <v>103</v>
      </c>
      <c r="J3" s="292" t="s">
        <v>40</v>
      </c>
      <c r="K3" s="290" t="s">
        <v>35</v>
      </c>
      <c r="L3" s="292" t="s">
        <v>40</v>
      </c>
      <c r="M3" s="290"/>
      <c r="N3" s="290" t="s">
        <v>5</v>
      </c>
      <c r="O3" s="290" t="s">
        <v>16</v>
      </c>
      <c r="P3" s="290" t="s">
        <v>35</v>
      </c>
      <c r="Q3" s="290" t="s">
        <v>105</v>
      </c>
      <c r="R3" s="291" t="s">
        <v>103</v>
      </c>
      <c r="S3" s="292" t="s">
        <v>40</v>
      </c>
      <c r="T3" s="291" t="s">
        <v>103</v>
      </c>
      <c r="U3" s="292" t="s">
        <v>40</v>
      </c>
      <c r="V3" s="291" t="s">
        <v>103</v>
      </c>
      <c r="W3" s="292" t="s">
        <v>40</v>
      </c>
      <c r="X3" s="291" t="s">
        <v>103</v>
      </c>
      <c r="Y3" s="292" t="s">
        <v>40</v>
      </c>
      <c r="Z3" s="291" t="s">
        <v>103</v>
      </c>
      <c r="AA3" s="293" t="s">
        <v>40</v>
      </c>
      <c r="AB3" s="228" t="s">
        <v>107</v>
      </c>
      <c r="AC3" s="229" t="s">
        <v>107</v>
      </c>
    </row>
    <row r="4" spans="1:110" ht="25" customHeight="1" x14ac:dyDescent="0.15">
      <c r="A4" s="494" t="s">
        <v>111</v>
      </c>
      <c r="B4" s="294" t="s">
        <v>23</v>
      </c>
      <c r="C4" s="295">
        <v>1</v>
      </c>
      <c r="D4" s="296">
        <v>1000</v>
      </c>
      <c r="E4" s="296">
        <v>1600</v>
      </c>
      <c r="F4" s="296">
        <v>700</v>
      </c>
      <c r="G4" s="297">
        <v>2</v>
      </c>
      <c r="H4" s="298">
        <v>1</v>
      </c>
      <c r="I4" s="299" t="s">
        <v>88</v>
      </c>
      <c r="J4" s="298">
        <f t="shared" ref="J4:J9" si="0">(G4+H4)*C4*((D4*F4)/1000000)</f>
        <v>2.0999999999999996</v>
      </c>
      <c r="K4" s="298"/>
      <c r="L4" s="298"/>
      <c r="M4" s="298"/>
      <c r="N4" s="298" t="s">
        <v>21</v>
      </c>
      <c r="O4" s="300"/>
      <c r="P4" s="297">
        <v>1</v>
      </c>
      <c r="Q4" s="298" t="s">
        <v>30</v>
      </c>
      <c r="R4" s="301" t="s">
        <v>93</v>
      </c>
      <c r="S4" s="302">
        <f t="shared" ref="S4:S9" si="1">D4*E4/1000000</f>
        <v>1.6</v>
      </c>
      <c r="T4" s="301" t="s">
        <v>93</v>
      </c>
      <c r="U4" s="303">
        <f t="shared" ref="U4:U9" si="2">E4*F4/1000000</f>
        <v>1.1200000000000001</v>
      </c>
      <c r="V4" s="301" t="s">
        <v>93</v>
      </c>
      <c r="W4" s="303">
        <f t="shared" ref="W4:W9" si="3">E4*F4/1000000</f>
        <v>1.1200000000000001</v>
      </c>
      <c r="X4" s="304" t="s">
        <v>94</v>
      </c>
      <c r="Y4" s="305">
        <f t="shared" ref="Y4:Y9" si="4">D4*E4/1000000</f>
        <v>1.6</v>
      </c>
      <c r="Z4" s="306" t="s">
        <v>98</v>
      </c>
      <c r="AA4" s="307">
        <f t="shared" ref="AA4:AA9" si="5">D4*F4/1000000</f>
        <v>0.7</v>
      </c>
      <c r="AB4" s="391"/>
      <c r="AC4" s="230"/>
    </row>
    <row r="5" spans="1:110" ht="25" customHeight="1" x14ac:dyDescent="0.15">
      <c r="A5" s="495"/>
      <c r="B5" s="308" t="s">
        <v>22</v>
      </c>
      <c r="C5" s="309">
        <v>1</v>
      </c>
      <c r="D5" s="310">
        <v>1000</v>
      </c>
      <c r="E5" s="310">
        <v>1600</v>
      </c>
      <c r="F5" s="310">
        <v>700</v>
      </c>
      <c r="G5" s="311">
        <v>3</v>
      </c>
      <c r="H5" s="312">
        <v>1</v>
      </c>
      <c r="I5" s="313" t="s">
        <v>88</v>
      </c>
      <c r="J5" s="312">
        <f t="shared" si="0"/>
        <v>2.8</v>
      </c>
      <c r="K5" s="312"/>
      <c r="L5" s="312"/>
      <c r="M5" s="312"/>
      <c r="N5" s="312" t="s">
        <v>21</v>
      </c>
      <c r="O5" s="314"/>
      <c r="P5" s="311">
        <v>1</v>
      </c>
      <c r="Q5" s="312" t="s">
        <v>29</v>
      </c>
      <c r="R5" s="315" t="s">
        <v>93</v>
      </c>
      <c r="S5" s="316">
        <f t="shared" si="1"/>
        <v>1.6</v>
      </c>
      <c r="T5" s="311" t="s">
        <v>32</v>
      </c>
      <c r="U5" s="317">
        <f t="shared" si="2"/>
        <v>1.1200000000000001</v>
      </c>
      <c r="V5" s="318" t="s">
        <v>99</v>
      </c>
      <c r="W5" s="317">
        <f t="shared" si="3"/>
        <v>1.1200000000000001</v>
      </c>
      <c r="X5" s="315" t="s">
        <v>93</v>
      </c>
      <c r="Y5" s="319">
        <f t="shared" si="4"/>
        <v>1.6</v>
      </c>
      <c r="Z5" s="320" t="s">
        <v>98</v>
      </c>
      <c r="AA5" s="321">
        <f t="shared" si="5"/>
        <v>0.7</v>
      </c>
      <c r="AB5" s="392"/>
      <c r="AC5" s="231"/>
    </row>
    <row r="6" spans="1:110" ht="25" customHeight="1" x14ac:dyDescent="0.15">
      <c r="A6" s="495"/>
      <c r="B6" s="308" t="s">
        <v>24</v>
      </c>
      <c r="C6" s="309">
        <v>1</v>
      </c>
      <c r="D6" s="310">
        <v>1000</v>
      </c>
      <c r="E6" s="310">
        <v>800</v>
      </c>
      <c r="F6" s="310">
        <v>700</v>
      </c>
      <c r="G6" s="311">
        <v>1</v>
      </c>
      <c r="H6" s="312"/>
      <c r="I6" s="313" t="s">
        <v>88</v>
      </c>
      <c r="J6" s="312">
        <f t="shared" si="0"/>
        <v>0.7</v>
      </c>
      <c r="K6" s="312">
        <v>1</v>
      </c>
      <c r="L6" s="312">
        <f>K6*D6*F6/1000000</f>
        <v>0.7</v>
      </c>
      <c r="M6" s="312" t="s">
        <v>21</v>
      </c>
      <c r="N6" s="312" t="s">
        <v>21</v>
      </c>
      <c r="O6" s="314"/>
      <c r="P6" s="311">
        <v>1</v>
      </c>
      <c r="Q6" s="312" t="s">
        <v>30</v>
      </c>
      <c r="R6" s="315" t="s">
        <v>93</v>
      </c>
      <c r="S6" s="316">
        <f t="shared" si="1"/>
        <v>0.8</v>
      </c>
      <c r="T6" s="315" t="s">
        <v>93</v>
      </c>
      <c r="U6" s="317">
        <f t="shared" si="2"/>
        <v>0.56000000000000005</v>
      </c>
      <c r="V6" s="315" t="s">
        <v>93</v>
      </c>
      <c r="W6" s="317">
        <f t="shared" si="3"/>
        <v>0.56000000000000005</v>
      </c>
      <c r="X6" s="311" t="s">
        <v>32</v>
      </c>
      <c r="Y6" s="319">
        <f t="shared" si="4"/>
        <v>0.8</v>
      </c>
      <c r="Z6" s="311" t="s">
        <v>32</v>
      </c>
      <c r="AA6" s="321">
        <f t="shared" si="5"/>
        <v>0.7</v>
      </c>
      <c r="AB6" s="392"/>
      <c r="AC6" s="231">
        <f>SUM(AB4:AB9)</f>
        <v>0</v>
      </c>
    </row>
    <row r="7" spans="1:110" ht="25" customHeight="1" x14ac:dyDescent="0.15">
      <c r="A7" s="495"/>
      <c r="B7" s="308" t="s">
        <v>25</v>
      </c>
      <c r="C7" s="309">
        <v>1</v>
      </c>
      <c r="D7" s="310">
        <v>1000</v>
      </c>
      <c r="E7" s="310">
        <v>800</v>
      </c>
      <c r="F7" s="310">
        <v>1000</v>
      </c>
      <c r="G7" s="311">
        <v>2</v>
      </c>
      <c r="H7" s="312"/>
      <c r="I7" s="313" t="s">
        <v>88</v>
      </c>
      <c r="J7" s="312">
        <f t="shared" si="0"/>
        <v>2</v>
      </c>
      <c r="K7" s="312">
        <v>1</v>
      </c>
      <c r="L7" s="312">
        <f>K7*D7*F7/1000000</f>
        <v>1</v>
      </c>
      <c r="M7" s="312" t="s">
        <v>21</v>
      </c>
      <c r="N7" s="312" t="s">
        <v>21</v>
      </c>
      <c r="O7" s="314"/>
      <c r="P7" s="311">
        <v>1</v>
      </c>
      <c r="Q7" s="312" t="s">
        <v>30</v>
      </c>
      <c r="R7" s="315" t="s">
        <v>93</v>
      </c>
      <c r="S7" s="316">
        <f t="shared" si="1"/>
        <v>0.8</v>
      </c>
      <c r="T7" s="318" t="s">
        <v>99</v>
      </c>
      <c r="U7" s="317">
        <f t="shared" si="2"/>
        <v>0.8</v>
      </c>
      <c r="V7" s="322" t="s">
        <v>94</v>
      </c>
      <c r="W7" s="317">
        <f t="shared" si="3"/>
        <v>0.8</v>
      </c>
      <c r="X7" s="315" t="s">
        <v>93</v>
      </c>
      <c r="Y7" s="319">
        <f t="shared" si="4"/>
        <v>0.8</v>
      </c>
      <c r="Z7" s="322" t="s">
        <v>94</v>
      </c>
      <c r="AA7" s="321">
        <f t="shared" si="5"/>
        <v>1</v>
      </c>
      <c r="AB7" s="392"/>
      <c r="AC7" s="232"/>
    </row>
    <row r="8" spans="1:110" ht="25" customHeight="1" x14ac:dyDescent="0.15">
      <c r="A8" s="495"/>
      <c r="B8" s="308" t="s">
        <v>26</v>
      </c>
      <c r="C8" s="309">
        <v>1</v>
      </c>
      <c r="D8" s="310">
        <v>1000</v>
      </c>
      <c r="E8" s="310">
        <v>1200</v>
      </c>
      <c r="F8" s="310">
        <v>1000</v>
      </c>
      <c r="G8" s="311">
        <v>2</v>
      </c>
      <c r="H8" s="312">
        <v>1</v>
      </c>
      <c r="I8" s="313" t="s">
        <v>88</v>
      </c>
      <c r="J8" s="312">
        <f t="shared" si="0"/>
        <v>3</v>
      </c>
      <c r="K8" s="312"/>
      <c r="L8" s="312"/>
      <c r="M8" s="312"/>
      <c r="N8" s="312" t="s">
        <v>21</v>
      </c>
      <c r="O8" s="314"/>
      <c r="P8" s="311">
        <v>1</v>
      </c>
      <c r="Q8" s="312" t="s">
        <v>29</v>
      </c>
      <c r="R8" s="315" t="s">
        <v>93</v>
      </c>
      <c r="S8" s="316">
        <f t="shared" si="1"/>
        <v>1.2</v>
      </c>
      <c r="T8" s="322" t="s">
        <v>94</v>
      </c>
      <c r="U8" s="317">
        <f t="shared" si="2"/>
        <v>1.2</v>
      </c>
      <c r="V8" s="322" t="s">
        <v>94</v>
      </c>
      <c r="W8" s="317">
        <f t="shared" si="3"/>
        <v>1.2</v>
      </c>
      <c r="X8" s="315" t="s">
        <v>93</v>
      </c>
      <c r="Y8" s="319">
        <f t="shared" si="4"/>
        <v>1.2</v>
      </c>
      <c r="Z8" s="320" t="s">
        <v>98</v>
      </c>
      <c r="AA8" s="321">
        <f t="shared" si="5"/>
        <v>1</v>
      </c>
      <c r="AB8" s="392"/>
      <c r="AC8" s="231"/>
    </row>
    <row r="9" spans="1:110" s="4" customFormat="1" ht="25" customHeight="1" thickBot="1" x14ac:dyDescent="0.2">
      <c r="A9" s="496"/>
      <c r="B9" s="323" t="s">
        <v>27</v>
      </c>
      <c r="C9" s="324">
        <v>1</v>
      </c>
      <c r="D9" s="325">
        <v>1000</v>
      </c>
      <c r="E9" s="325">
        <v>1200</v>
      </c>
      <c r="F9" s="325">
        <v>1000</v>
      </c>
      <c r="G9" s="326">
        <v>2</v>
      </c>
      <c r="H9" s="327"/>
      <c r="I9" s="328" t="s">
        <v>88</v>
      </c>
      <c r="J9" s="327">
        <f t="shared" si="0"/>
        <v>2</v>
      </c>
      <c r="K9" s="327">
        <v>1</v>
      </c>
      <c r="L9" s="327">
        <f>K9*D9*F9/1000000</f>
        <v>1</v>
      </c>
      <c r="M9" s="327" t="s">
        <v>21</v>
      </c>
      <c r="N9" s="327" t="s">
        <v>21</v>
      </c>
      <c r="O9" s="329"/>
      <c r="P9" s="326">
        <v>1</v>
      </c>
      <c r="Q9" s="327" t="s">
        <v>30</v>
      </c>
      <c r="R9" s="330" t="s">
        <v>93</v>
      </c>
      <c r="S9" s="331">
        <f t="shared" si="1"/>
        <v>1.2</v>
      </c>
      <c r="T9" s="326" t="s">
        <v>32</v>
      </c>
      <c r="U9" s="332">
        <f t="shared" si="2"/>
        <v>1.2</v>
      </c>
      <c r="V9" s="333" t="s">
        <v>94</v>
      </c>
      <c r="W9" s="332">
        <f t="shared" si="3"/>
        <v>1.2</v>
      </c>
      <c r="X9" s="330" t="s">
        <v>93</v>
      </c>
      <c r="Y9" s="334">
        <f t="shared" si="4"/>
        <v>1.2</v>
      </c>
      <c r="Z9" s="333" t="s">
        <v>94</v>
      </c>
      <c r="AA9" s="335">
        <f t="shared" si="5"/>
        <v>1</v>
      </c>
      <c r="AB9" s="393"/>
      <c r="AC9" s="233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</row>
    <row r="10" spans="1:110" s="46" customFormat="1" ht="10" customHeight="1" thickBot="1" x14ac:dyDescent="0.2">
      <c r="A10" s="336"/>
      <c r="B10" s="337"/>
      <c r="C10" s="337"/>
      <c r="D10" s="338"/>
      <c r="E10" s="339"/>
      <c r="F10" s="339"/>
      <c r="G10" s="340"/>
      <c r="H10" s="340"/>
      <c r="I10" s="340"/>
      <c r="J10" s="340"/>
      <c r="K10" s="340"/>
      <c r="L10" s="340"/>
      <c r="M10" s="340"/>
      <c r="N10" s="340"/>
      <c r="O10" s="341"/>
      <c r="P10" s="341"/>
      <c r="Q10" s="342"/>
      <c r="R10" s="342"/>
      <c r="S10" s="341"/>
      <c r="T10" s="343"/>
      <c r="U10" s="344"/>
      <c r="V10" s="343"/>
      <c r="W10" s="343"/>
      <c r="X10" s="343"/>
      <c r="Y10" s="345"/>
      <c r="Z10" s="343"/>
      <c r="AA10" s="346"/>
      <c r="AB10" s="394"/>
      <c r="AC10" s="234"/>
    </row>
    <row r="11" spans="1:110" s="46" customFormat="1" ht="25" customHeight="1" x14ac:dyDescent="0.15">
      <c r="A11" s="489" t="s">
        <v>112</v>
      </c>
      <c r="B11" s="347" t="s">
        <v>41</v>
      </c>
      <c r="C11" s="295">
        <v>1</v>
      </c>
      <c r="D11" s="296">
        <v>1000</v>
      </c>
      <c r="E11" s="296">
        <v>1600</v>
      </c>
      <c r="F11" s="296">
        <v>700</v>
      </c>
      <c r="G11" s="297">
        <v>3</v>
      </c>
      <c r="H11" s="298">
        <v>1</v>
      </c>
      <c r="I11" s="299" t="s">
        <v>88</v>
      </c>
      <c r="J11" s="298">
        <f t="shared" ref="J11:J20" si="6">(G11+H11)*C11*((D11*F11)/1000000)</f>
        <v>2.8</v>
      </c>
      <c r="K11" s="298"/>
      <c r="L11" s="298"/>
      <c r="M11" s="298"/>
      <c r="N11" s="298" t="s">
        <v>21</v>
      </c>
      <c r="O11" s="300"/>
      <c r="P11" s="297">
        <v>1</v>
      </c>
      <c r="Q11" s="298" t="s">
        <v>30</v>
      </c>
      <c r="R11" s="301" t="s">
        <v>93</v>
      </c>
      <c r="S11" s="302">
        <f t="shared" ref="S11:S21" si="7">D11*E11/1000000</f>
        <v>1.6</v>
      </c>
      <c r="T11" s="301" t="s">
        <v>93</v>
      </c>
      <c r="U11" s="303">
        <f t="shared" ref="U11:U21" si="8">E11*F11/1000000</f>
        <v>1.1200000000000001</v>
      </c>
      <c r="V11" s="348" t="s">
        <v>99</v>
      </c>
      <c r="W11" s="303">
        <f t="shared" ref="W11:W21" si="9">E11*F11/1000000</f>
        <v>1.1200000000000001</v>
      </c>
      <c r="X11" s="304" t="s">
        <v>94</v>
      </c>
      <c r="Y11" s="305">
        <f t="shared" ref="Y11:Y21" si="10">D11*E11/1000000</f>
        <v>1.6</v>
      </c>
      <c r="Z11" s="306" t="s">
        <v>98</v>
      </c>
      <c r="AA11" s="307">
        <f t="shared" ref="AA11:AA21" si="11">D11*F11/1000000</f>
        <v>0.7</v>
      </c>
      <c r="AB11" s="395"/>
      <c r="AC11" s="235"/>
    </row>
    <row r="12" spans="1:110" s="46" customFormat="1" ht="25" customHeight="1" x14ac:dyDescent="0.15">
      <c r="A12" s="490"/>
      <c r="B12" s="349" t="s">
        <v>42</v>
      </c>
      <c r="C12" s="309">
        <v>1</v>
      </c>
      <c r="D12" s="310">
        <v>1000</v>
      </c>
      <c r="E12" s="310">
        <v>1600</v>
      </c>
      <c r="F12" s="310">
        <v>700</v>
      </c>
      <c r="G12" s="311">
        <v>3</v>
      </c>
      <c r="H12" s="312">
        <v>1</v>
      </c>
      <c r="I12" s="313" t="s">
        <v>88</v>
      </c>
      <c r="J12" s="312">
        <f t="shared" si="6"/>
        <v>2.8</v>
      </c>
      <c r="K12" s="312"/>
      <c r="L12" s="312"/>
      <c r="M12" s="312"/>
      <c r="N12" s="312" t="s">
        <v>21</v>
      </c>
      <c r="O12" s="314"/>
      <c r="P12" s="311">
        <v>1</v>
      </c>
      <c r="Q12" s="312" t="s">
        <v>30</v>
      </c>
      <c r="R12" s="350" t="s">
        <v>92</v>
      </c>
      <c r="S12" s="316">
        <f t="shared" si="7"/>
        <v>1.6</v>
      </c>
      <c r="T12" s="311" t="s">
        <v>32</v>
      </c>
      <c r="U12" s="317">
        <f t="shared" si="8"/>
        <v>1.1200000000000001</v>
      </c>
      <c r="V12" s="311" t="s">
        <v>32</v>
      </c>
      <c r="W12" s="317">
        <f t="shared" si="9"/>
        <v>1.1200000000000001</v>
      </c>
      <c r="X12" s="318" t="s">
        <v>99</v>
      </c>
      <c r="Y12" s="319">
        <f t="shared" si="10"/>
        <v>1.6</v>
      </c>
      <c r="Z12" s="320" t="s">
        <v>98</v>
      </c>
      <c r="AA12" s="321">
        <f t="shared" si="11"/>
        <v>0.7</v>
      </c>
      <c r="AB12" s="396"/>
      <c r="AC12" s="231"/>
    </row>
    <row r="13" spans="1:110" s="46" customFormat="1" ht="25" customHeight="1" x14ac:dyDescent="0.15">
      <c r="A13" s="490"/>
      <c r="B13" s="349" t="s">
        <v>43</v>
      </c>
      <c r="C13" s="309">
        <v>1</v>
      </c>
      <c r="D13" s="310">
        <v>1000</v>
      </c>
      <c r="E13" s="310">
        <v>1600</v>
      </c>
      <c r="F13" s="310">
        <v>700</v>
      </c>
      <c r="G13" s="311">
        <v>3</v>
      </c>
      <c r="H13" s="312">
        <v>1</v>
      </c>
      <c r="I13" s="313" t="s">
        <v>88</v>
      </c>
      <c r="J13" s="312">
        <f t="shared" si="6"/>
        <v>2.8</v>
      </c>
      <c r="K13" s="312"/>
      <c r="L13" s="312"/>
      <c r="M13" s="312"/>
      <c r="N13" s="312" t="s">
        <v>21</v>
      </c>
      <c r="O13" s="314"/>
      <c r="P13" s="311">
        <v>1</v>
      </c>
      <c r="Q13" s="312" t="s">
        <v>29</v>
      </c>
      <c r="R13" s="350" t="s">
        <v>92</v>
      </c>
      <c r="S13" s="316">
        <f t="shared" si="7"/>
        <v>1.6</v>
      </c>
      <c r="T13" s="311" t="s">
        <v>32</v>
      </c>
      <c r="U13" s="317">
        <f t="shared" si="8"/>
        <v>1.1200000000000001</v>
      </c>
      <c r="V13" s="311" t="s">
        <v>32</v>
      </c>
      <c r="W13" s="317">
        <f t="shared" si="9"/>
        <v>1.1200000000000001</v>
      </c>
      <c r="X13" s="318" t="s">
        <v>99</v>
      </c>
      <c r="Y13" s="319">
        <f t="shared" si="10"/>
        <v>1.6</v>
      </c>
      <c r="Z13" s="320" t="s">
        <v>98</v>
      </c>
      <c r="AA13" s="321">
        <f t="shared" si="11"/>
        <v>0.7</v>
      </c>
      <c r="AB13" s="396"/>
      <c r="AC13" s="231"/>
    </row>
    <row r="14" spans="1:110" s="46" customFormat="1" ht="25" customHeight="1" x14ac:dyDescent="0.15">
      <c r="A14" s="490"/>
      <c r="B14" s="349" t="s">
        <v>44</v>
      </c>
      <c r="C14" s="309">
        <v>1</v>
      </c>
      <c r="D14" s="310">
        <v>1000</v>
      </c>
      <c r="E14" s="310">
        <v>1600</v>
      </c>
      <c r="F14" s="310">
        <v>700</v>
      </c>
      <c r="G14" s="311">
        <v>3</v>
      </c>
      <c r="H14" s="312">
        <v>1</v>
      </c>
      <c r="I14" s="313" t="s">
        <v>88</v>
      </c>
      <c r="J14" s="312">
        <f t="shared" si="6"/>
        <v>2.8</v>
      </c>
      <c r="K14" s="312"/>
      <c r="L14" s="312"/>
      <c r="M14" s="312"/>
      <c r="N14" s="312" t="s">
        <v>21</v>
      </c>
      <c r="O14" s="314"/>
      <c r="P14" s="311">
        <v>1</v>
      </c>
      <c r="Q14" s="312" t="s">
        <v>29</v>
      </c>
      <c r="R14" s="315" t="s">
        <v>93</v>
      </c>
      <c r="S14" s="316">
        <f t="shared" si="7"/>
        <v>1.6</v>
      </c>
      <c r="T14" s="318" t="s">
        <v>99</v>
      </c>
      <c r="U14" s="317">
        <f t="shared" si="8"/>
        <v>1.1200000000000001</v>
      </c>
      <c r="V14" s="322" t="s">
        <v>94</v>
      </c>
      <c r="W14" s="317">
        <f t="shared" si="9"/>
        <v>1.1200000000000001</v>
      </c>
      <c r="X14" s="322" t="s">
        <v>94</v>
      </c>
      <c r="Y14" s="319">
        <f t="shared" si="10"/>
        <v>1.6</v>
      </c>
      <c r="Z14" s="320" t="s">
        <v>98</v>
      </c>
      <c r="AA14" s="321">
        <f t="shared" si="11"/>
        <v>0.7</v>
      </c>
      <c r="AB14" s="396"/>
      <c r="AC14" s="231"/>
    </row>
    <row r="15" spans="1:110" s="46" customFormat="1" ht="25" customHeight="1" x14ac:dyDescent="0.15">
      <c r="A15" s="490"/>
      <c r="B15" s="349" t="s">
        <v>45</v>
      </c>
      <c r="C15" s="309">
        <v>1</v>
      </c>
      <c r="D15" s="310">
        <v>1000</v>
      </c>
      <c r="E15" s="310">
        <v>1600</v>
      </c>
      <c r="F15" s="310">
        <v>700</v>
      </c>
      <c r="G15" s="311">
        <v>2</v>
      </c>
      <c r="H15" s="312">
        <v>1</v>
      </c>
      <c r="I15" s="313" t="s">
        <v>88</v>
      </c>
      <c r="J15" s="312">
        <f t="shared" si="6"/>
        <v>2.0999999999999996</v>
      </c>
      <c r="K15" s="312"/>
      <c r="L15" s="312"/>
      <c r="M15" s="312"/>
      <c r="N15" s="312" t="s">
        <v>21</v>
      </c>
      <c r="O15" s="314"/>
      <c r="P15" s="311">
        <v>1</v>
      </c>
      <c r="Q15" s="312" t="s">
        <v>30</v>
      </c>
      <c r="R15" s="315" t="s">
        <v>93</v>
      </c>
      <c r="S15" s="316">
        <f t="shared" si="7"/>
        <v>1.6</v>
      </c>
      <c r="T15" s="322" t="s">
        <v>94</v>
      </c>
      <c r="U15" s="317">
        <f t="shared" si="8"/>
        <v>1.1200000000000001</v>
      </c>
      <c r="V15" s="315" t="s">
        <v>93</v>
      </c>
      <c r="W15" s="317">
        <f t="shared" si="9"/>
        <v>1.1200000000000001</v>
      </c>
      <c r="X15" s="315" t="s">
        <v>93</v>
      </c>
      <c r="Y15" s="319">
        <f t="shared" si="10"/>
        <v>1.6</v>
      </c>
      <c r="Z15" s="320" t="s">
        <v>98</v>
      </c>
      <c r="AA15" s="321">
        <f t="shared" si="11"/>
        <v>0.7</v>
      </c>
      <c r="AB15" s="396"/>
      <c r="AC15" s="231"/>
    </row>
    <row r="16" spans="1:110" s="46" customFormat="1" ht="25" customHeight="1" x14ac:dyDescent="0.15">
      <c r="A16" s="490"/>
      <c r="B16" s="349" t="s">
        <v>46</v>
      </c>
      <c r="C16" s="309">
        <v>1</v>
      </c>
      <c r="D16" s="310">
        <v>1000</v>
      </c>
      <c r="E16" s="310">
        <v>800</v>
      </c>
      <c r="F16" s="310">
        <v>700</v>
      </c>
      <c r="G16" s="311">
        <v>2</v>
      </c>
      <c r="H16" s="312"/>
      <c r="I16" s="313" t="s">
        <v>88</v>
      </c>
      <c r="J16" s="312">
        <f t="shared" si="6"/>
        <v>1.4</v>
      </c>
      <c r="K16" s="312">
        <v>1</v>
      </c>
      <c r="L16" s="312">
        <f>K16*D16*F16/1000000</f>
        <v>0.7</v>
      </c>
      <c r="M16" s="312" t="s">
        <v>21</v>
      </c>
      <c r="N16" s="312" t="s">
        <v>21</v>
      </c>
      <c r="O16" s="314"/>
      <c r="P16" s="311">
        <v>1</v>
      </c>
      <c r="Q16" s="312" t="s">
        <v>30</v>
      </c>
      <c r="R16" s="315" t="s">
        <v>93</v>
      </c>
      <c r="S16" s="316">
        <f t="shared" si="7"/>
        <v>0.8</v>
      </c>
      <c r="T16" s="315" t="s">
        <v>93</v>
      </c>
      <c r="U16" s="317">
        <f t="shared" si="8"/>
        <v>0.56000000000000005</v>
      </c>
      <c r="V16" s="318" t="s">
        <v>99</v>
      </c>
      <c r="W16" s="317">
        <f t="shared" si="9"/>
        <v>0.56000000000000005</v>
      </c>
      <c r="X16" s="311" t="s">
        <v>32</v>
      </c>
      <c r="Y16" s="319">
        <f t="shared" si="10"/>
        <v>0.8</v>
      </c>
      <c r="Z16" s="311" t="s">
        <v>32</v>
      </c>
      <c r="AA16" s="321">
        <f t="shared" si="11"/>
        <v>0.7</v>
      </c>
      <c r="AB16" s="396"/>
      <c r="AC16" s="231">
        <f>SUM(AB11:AB21)</f>
        <v>0</v>
      </c>
    </row>
    <row r="17" spans="1:29" s="46" customFormat="1" ht="25" customHeight="1" x14ac:dyDescent="0.15">
      <c r="A17" s="490"/>
      <c r="B17" s="349" t="s">
        <v>47</v>
      </c>
      <c r="C17" s="309">
        <v>1</v>
      </c>
      <c r="D17" s="310">
        <v>1000</v>
      </c>
      <c r="E17" s="310">
        <v>800</v>
      </c>
      <c r="F17" s="310">
        <v>700</v>
      </c>
      <c r="G17" s="311">
        <v>2</v>
      </c>
      <c r="H17" s="312"/>
      <c r="I17" s="313" t="s">
        <v>88</v>
      </c>
      <c r="J17" s="312">
        <f t="shared" si="6"/>
        <v>1.4</v>
      </c>
      <c r="K17" s="312">
        <v>1</v>
      </c>
      <c r="L17" s="312">
        <f>K17*D17*F17/1000000</f>
        <v>0.7</v>
      </c>
      <c r="M17" s="312" t="s">
        <v>21</v>
      </c>
      <c r="N17" s="312" t="s">
        <v>21</v>
      </c>
      <c r="O17" s="314"/>
      <c r="P17" s="311">
        <v>1</v>
      </c>
      <c r="Q17" s="312" t="s">
        <v>29</v>
      </c>
      <c r="R17" s="315" t="s">
        <v>93</v>
      </c>
      <c r="S17" s="316">
        <f t="shared" si="7"/>
        <v>0.8</v>
      </c>
      <c r="T17" s="318" t="s">
        <v>99</v>
      </c>
      <c r="U17" s="317">
        <f t="shared" si="8"/>
        <v>0.56000000000000005</v>
      </c>
      <c r="V17" s="322" t="s">
        <v>94</v>
      </c>
      <c r="W17" s="317">
        <f t="shared" si="9"/>
        <v>0.56000000000000005</v>
      </c>
      <c r="X17" s="311" t="s">
        <v>32</v>
      </c>
      <c r="Y17" s="319">
        <f t="shared" si="10"/>
        <v>0.8</v>
      </c>
      <c r="Z17" s="311" t="s">
        <v>32</v>
      </c>
      <c r="AA17" s="321">
        <f t="shared" si="11"/>
        <v>0.7</v>
      </c>
      <c r="AB17" s="396"/>
      <c r="AC17" s="231"/>
    </row>
    <row r="18" spans="1:29" s="46" customFormat="1" ht="25" customHeight="1" x14ac:dyDescent="0.15">
      <c r="A18" s="490"/>
      <c r="B18" s="349" t="s">
        <v>48</v>
      </c>
      <c r="C18" s="309">
        <v>1</v>
      </c>
      <c r="D18" s="310">
        <v>1000</v>
      </c>
      <c r="E18" s="310">
        <v>800</v>
      </c>
      <c r="F18" s="310">
        <v>700</v>
      </c>
      <c r="G18" s="311">
        <v>1</v>
      </c>
      <c r="H18" s="312"/>
      <c r="I18" s="313" t="s">
        <v>88</v>
      </c>
      <c r="J18" s="312">
        <f t="shared" si="6"/>
        <v>0.7</v>
      </c>
      <c r="K18" s="312">
        <v>1</v>
      </c>
      <c r="L18" s="312">
        <f>K18*D18*F18/1000000</f>
        <v>0.7</v>
      </c>
      <c r="M18" s="312" t="s">
        <v>21</v>
      </c>
      <c r="N18" s="312" t="s">
        <v>21</v>
      </c>
      <c r="O18" s="314"/>
      <c r="P18" s="311">
        <v>1</v>
      </c>
      <c r="Q18" s="312" t="s">
        <v>30</v>
      </c>
      <c r="R18" s="315" t="s">
        <v>93</v>
      </c>
      <c r="S18" s="316">
        <f t="shared" si="7"/>
        <v>0.8</v>
      </c>
      <c r="T18" s="322" t="s">
        <v>94</v>
      </c>
      <c r="U18" s="317">
        <f t="shared" si="8"/>
        <v>0.56000000000000005</v>
      </c>
      <c r="V18" s="315" t="s">
        <v>93</v>
      </c>
      <c r="W18" s="317">
        <f t="shared" si="9"/>
        <v>0.56000000000000005</v>
      </c>
      <c r="X18" s="315" t="s">
        <v>93</v>
      </c>
      <c r="Y18" s="319">
        <f t="shared" si="10"/>
        <v>0.8</v>
      </c>
      <c r="Z18" s="311" t="s">
        <v>32</v>
      </c>
      <c r="AA18" s="321">
        <f t="shared" si="11"/>
        <v>0.7</v>
      </c>
      <c r="AB18" s="396"/>
      <c r="AC18" s="231"/>
    </row>
    <row r="19" spans="1:29" s="46" customFormat="1" ht="25" customHeight="1" x14ac:dyDescent="0.15">
      <c r="A19" s="490"/>
      <c r="B19" s="349" t="s">
        <v>49</v>
      </c>
      <c r="C19" s="309">
        <v>1</v>
      </c>
      <c r="D19" s="310">
        <v>1000</v>
      </c>
      <c r="E19" s="310">
        <v>800</v>
      </c>
      <c r="F19" s="310">
        <v>1000</v>
      </c>
      <c r="G19" s="311">
        <v>2</v>
      </c>
      <c r="H19" s="312"/>
      <c r="I19" s="313" t="s">
        <v>88</v>
      </c>
      <c r="J19" s="312">
        <f t="shared" si="6"/>
        <v>2</v>
      </c>
      <c r="K19" s="312">
        <v>1</v>
      </c>
      <c r="L19" s="312">
        <f>K19*D19*F19/1000000</f>
        <v>1</v>
      </c>
      <c r="M19" s="312" t="s">
        <v>21</v>
      </c>
      <c r="N19" s="312" t="s">
        <v>21</v>
      </c>
      <c r="O19" s="314"/>
      <c r="P19" s="311">
        <v>1</v>
      </c>
      <c r="Q19" s="312" t="s">
        <v>30</v>
      </c>
      <c r="R19" s="350" t="s">
        <v>92</v>
      </c>
      <c r="S19" s="316">
        <f t="shared" si="7"/>
        <v>0.8</v>
      </c>
      <c r="T19" s="311" t="s">
        <v>32</v>
      </c>
      <c r="U19" s="317">
        <f t="shared" si="8"/>
        <v>0.8</v>
      </c>
      <c r="V19" s="311" t="s">
        <v>32</v>
      </c>
      <c r="W19" s="317">
        <f t="shared" si="9"/>
        <v>0.8</v>
      </c>
      <c r="X19" s="318" t="s">
        <v>99</v>
      </c>
      <c r="Y19" s="319">
        <f t="shared" si="10"/>
        <v>0.8</v>
      </c>
      <c r="Z19" s="322" t="s">
        <v>94</v>
      </c>
      <c r="AA19" s="321">
        <f t="shared" si="11"/>
        <v>1</v>
      </c>
      <c r="AB19" s="396"/>
      <c r="AC19" s="231"/>
    </row>
    <row r="20" spans="1:29" s="46" customFormat="1" ht="25" customHeight="1" x14ac:dyDescent="0.15">
      <c r="A20" s="490"/>
      <c r="B20" s="349" t="s">
        <v>50</v>
      </c>
      <c r="C20" s="309">
        <v>1</v>
      </c>
      <c r="D20" s="310">
        <v>1000</v>
      </c>
      <c r="E20" s="310">
        <v>800</v>
      </c>
      <c r="F20" s="310">
        <v>1000</v>
      </c>
      <c r="G20" s="311">
        <v>2</v>
      </c>
      <c r="H20" s="312"/>
      <c r="I20" s="313" t="s">
        <v>88</v>
      </c>
      <c r="J20" s="312">
        <f t="shared" si="6"/>
        <v>2</v>
      </c>
      <c r="K20" s="312">
        <v>1</v>
      </c>
      <c r="L20" s="312">
        <f>K20*D20*F20/1000000</f>
        <v>1</v>
      </c>
      <c r="M20" s="312" t="s">
        <v>21</v>
      </c>
      <c r="N20" s="312" t="s">
        <v>21</v>
      </c>
      <c r="O20" s="314"/>
      <c r="P20" s="311">
        <v>1</v>
      </c>
      <c r="Q20" s="312" t="s">
        <v>29</v>
      </c>
      <c r="R20" s="350" t="s">
        <v>92</v>
      </c>
      <c r="S20" s="316">
        <f t="shared" si="7"/>
        <v>0.8</v>
      </c>
      <c r="T20" s="311" t="s">
        <v>32</v>
      </c>
      <c r="U20" s="317">
        <f t="shared" si="8"/>
        <v>0.8</v>
      </c>
      <c r="V20" s="311" t="s">
        <v>32</v>
      </c>
      <c r="W20" s="317">
        <f t="shared" si="9"/>
        <v>0.8</v>
      </c>
      <c r="X20" s="318" t="s">
        <v>99</v>
      </c>
      <c r="Y20" s="319">
        <f t="shared" si="10"/>
        <v>0.8</v>
      </c>
      <c r="Z20" s="322" t="s">
        <v>94</v>
      </c>
      <c r="AA20" s="321">
        <f t="shared" si="11"/>
        <v>1</v>
      </c>
      <c r="AB20" s="396"/>
      <c r="AC20" s="231"/>
    </row>
    <row r="21" spans="1:29" s="46" customFormat="1" ht="50" customHeight="1" thickBot="1" x14ac:dyDescent="0.2">
      <c r="A21" s="491"/>
      <c r="B21" s="351" t="s">
        <v>51</v>
      </c>
      <c r="C21" s="324">
        <v>1</v>
      </c>
      <c r="D21" s="325">
        <v>1350</v>
      </c>
      <c r="E21" s="325">
        <v>2400</v>
      </c>
      <c r="F21" s="325">
        <v>350</v>
      </c>
      <c r="G21" s="488" t="s">
        <v>74</v>
      </c>
      <c r="H21" s="488"/>
      <c r="I21" s="352"/>
      <c r="J21" s="327"/>
      <c r="K21" s="327">
        <v>1</v>
      </c>
      <c r="L21" s="331">
        <f>K21*D21*F21/1000000*2</f>
        <v>0.94499999999999995</v>
      </c>
      <c r="M21" s="327" t="s">
        <v>21</v>
      </c>
      <c r="N21" s="327" t="s">
        <v>21</v>
      </c>
      <c r="O21" s="327" t="s">
        <v>21</v>
      </c>
      <c r="P21" s="326">
        <v>2</v>
      </c>
      <c r="Q21" s="327" t="s">
        <v>52</v>
      </c>
      <c r="R21" s="330" t="s">
        <v>93</v>
      </c>
      <c r="S21" s="331">
        <f t="shared" si="7"/>
        <v>3.24</v>
      </c>
      <c r="T21" s="353" t="s">
        <v>99</v>
      </c>
      <c r="U21" s="332">
        <f t="shared" si="8"/>
        <v>0.84</v>
      </c>
      <c r="V21" s="353" t="s">
        <v>99</v>
      </c>
      <c r="W21" s="332">
        <f t="shared" si="9"/>
        <v>0.84</v>
      </c>
      <c r="X21" s="330" t="s">
        <v>93</v>
      </c>
      <c r="Y21" s="334">
        <f t="shared" si="10"/>
        <v>3.24</v>
      </c>
      <c r="Z21" s="354" t="s">
        <v>98</v>
      </c>
      <c r="AA21" s="335">
        <f t="shared" si="11"/>
        <v>0.47249999999999998</v>
      </c>
      <c r="AB21" s="397"/>
      <c r="AC21" s="233"/>
    </row>
    <row r="22" spans="1:29" s="34" customFormat="1" ht="10" customHeight="1" thickBot="1" x14ac:dyDescent="0.2">
      <c r="A22" s="355"/>
      <c r="B22" s="356"/>
      <c r="C22" s="356"/>
      <c r="D22" s="356"/>
      <c r="E22" s="356"/>
      <c r="F22" s="356"/>
      <c r="G22" s="357"/>
      <c r="H22" s="357"/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7"/>
      <c r="T22" s="357"/>
      <c r="U22" s="357"/>
      <c r="V22" s="357"/>
      <c r="W22" s="357"/>
      <c r="X22" s="357"/>
      <c r="Y22" s="357"/>
      <c r="Z22" s="357"/>
      <c r="AA22" s="357"/>
      <c r="AB22" s="398"/>
      <c r="AC22" s="236"/>
    </row>
    <row r="23" spans="1:29" s="46" customFormat="1" ht="25" customHeight="1" x14ac:dyDescent="0.15">
      <c r="A23" s="489" t="s">
        <v>113</v>
      </c>
      <c r="B23" s="347" t="s">
        <v>53</v>
      </c>
      <c r="C23" s="295">
        <v>1</v>
      </c>
      <c r="D23" s="296">
        <v>1000</v>
      </c>
      <c r="E23" s="296">
        <v>1600</v>
      </c>
      <c r="F23" s="296">
        <v>700</v>
      </c>
      <c r="G23" s="297">
        <v>3</v>
      </c>
      <c r="H23" s="298">
        <v>1</v>
      </c>
      <c r="I23" s="299" t="s">
        <v>88</v>
      </c>
      <c r="J23" s="298">
        <f>(G23+H23)*C23*((D23*F23)/1000000)</f>
        <v>2.8</v>
      </c>
      <c r="K23" s="298"/>
      <c r="L23" s="298"/>
      <c r="M23" s="298"/>
      <c r="N23" s="298" t="s">
        <v>21</v>
      </c>
      <c r="O23" s="300"/>
      <c r="P23" s="297">
        <v>1</v>
      </c>
      <c r="Q23" s="298" t="s">
        <v>30</v>
      </c>
      <c r="R23" s="358" t="s">
        <v>92</v>
      </c>
      <c r="S23" s="302">
        <f t="shared" ref="S23:S29" si="12">D23*E23/1000000</f>
        <v>1.6</v>
      </c>
      <c r="T23" s="304" t="s">
        <v>94</v>
      </c>
      <c r="U23" s="303">
        <f t="shared" ref="U23:U29" si="13">E23*F23/1000000</f>
        <v>1.1200000000000001</v>
      </c>
      <c r="V23" s="304" t="s">
        <v>94</v>
      </c>
      <c r="W23" s="303">
        <f t="shared" ref="W23:W29" si="14">E23*F23/1000000</f>
        <v>1.1200000000000001</v>
      </c>
      <c r="X23" s="348" t="s">
        <v>99</v>
      </c>
      <c r="Y23" s="305">
        <f t="shared" ref="Y23:Y29" si="15">D23*E23/1000000</f>
        <v>1.6</v>
      </c>
      <c r="Z23" s="306" t="s">
        <v>98</v>
      </c>
      <c r="AA23" s="307">
        <f t="shared" ref="AA23:AA29" si="16">D23*F23/1000000</f>
        <v>0.7</v>
      </c>
      <c r="AB23" s="395"/>
      <c r="AC23" s="235"/>
    </row>
    <row r="24" spans="1:29" s="46" customFormat="1" ht="25" customHeight="1" x14ac:dyDescent="0.15">
      <c r="A24" s="490"/>
      <c r="B24" s="349" t="s">
        <v>54</v>
      </c>
      <c r="C24" s="309">
        <v>1</v>
      </c>
      <c r="D24" s="310">
        <v>1000</v>
      </c>
      <c r="E24" s="310">
        <v>1600</v>
      </c>
      <c r="F24" s="310">
        <v>700</v>
      </c>
      <c r="G24" s="311">
        <v>3</v>
      </c>
      <c r="H24" s="312">
        <v>1</v>
      </c>
      <c r="I24" s="313" t="s">
        <v>88</v>
      </c>
      <c r="J24" s="312">
        <f>(G24+H24)*C24*((D24*F24)/1000000)</f>
        <v>2.8</v>
      </c>
      <c r="K24" s="312"/>
      <c r="L24" s="312"/>
      <c r="M24" s="312"/>
      <c r="N24" s="312" t="s">
        <v>21</v>
      </c>
      <c r="O24" s="314"/>
      <c r="P24" s="311">
        <v>1</v>
      </c>
      <c r="Q24" s="312" t="s">
        <v>30</v>
      </c>
      <c r="R24" s="350" t="s">
        <v>92</v>
      </c>
      <c r="S24" s="316">
        <f t="shared" si="12"/>
        <v>1.6</v>
      </c>
      <c r="T24" s="322" t="s">
        <v>94</v>
      </c>
      <c r="U24" s="317">
        <f t="shared" si="13"/>
        <v>1.1200000000000001</v>
      </c>
      <c r="V24" s="322" t="s">
        <v>94</v>
      </c>
      <c r="W24" s="317">
        <f t="shared" si="14"/>
        <v>1.1200000000000001</v>
      </c>
      <c r="X24" s="318" t="s">
        <v>99</v>
      </c>
      <c r="Y24" s="319">
        <f t="shared" si="15"/>
        <v>1.6</v>
      </c>
      <c r="Z24" s="320" t="s">
        <v>98</v>
      </c>
      <c r="AA24" s="321">
        <f t="shared" si="16"/>
        <v>0.7</v>
      </c>
      <c r="AB24" s="396"/>
      <c r="AC24" s="231"/>
    </row>
    <row r="25" spans="1:29" s="46" customFormat="1" ht="25" customHeight="1" x14ac:dyDescent="0.15">
      <c r="A25" s="490"/>
      <c r="B25" s="349" t="s">
        <v>55</v>
      </c>
      <c r="C25" s="309">
        <v>1</v>
      </c>
      <c r="D25" s="310">
        <v>1000</v>
      </c>
      <c r="E25" s="310">
        <v>800</v>
      </c>
      <c r="F25" s="310">
        <v>700</v>
      </c>
      <c r="G25" s="311">
        <v>2</v>
      </c>
      <c r="H25" s="312"/>
      <c r="I25" s="313" t="s">
        <v>88</v>
      </c>
      <c r="J25" s="312">
        <f>(G25+H25)*C25*((D25*F25)/1000000)</f>
        <v>1.4</v>
      </c>
      <c r="K25" s="312">
        <v>1</v>
      </c>
      <c r="L25" s="312">
        <f>K25*D25*F25/1000000</f>
        <v>0.7</v>
      </c>
      <c r="M25" s="312" t="s">
        <v>21</v>
      </c>
      <c r="N25" s="312" t="s">
        <v>21</v>
      </c>
      <c r="O25" s="314"/>
      <c r="P25" s="311">
        <v>1</v>
      </c>
      <c r="Q25" s="312" t="s">
        <v>30</v>
      </c>
      <c r="R25" s="350" t="s">
        <v>92</v>
      </c>
      <c r="S25" s="316">
        <f t="shared" si="12"/>
        <v>0.8</v>
      </c>
      <c r="T25" s="322" t="s">
        <v>94</v>
      </c>
      <c r="U25" s="317">
        <f t="shared" si="13"/>
        <v>0.56000000000000005</v>
      </c>
      <c r="V25" s="322" t="s">
        <v>94</v>
      </c>
      <c r="W25" s="317">
        <f t="shared" si="14"/>
        <v>0.56000000000000005</v>
      </c>
      <c r="X25" s="318" t="s">
        <v>99</v>
      </c>
      <c r="Y25" s="319">
        <f t="shared" si="15"/>
        <v>0.8</v>
      </c>
      <c r="Z25" s="311" t="s">
        <v>32</v>
      </c>
      <c r="AA25" s="321">
        <f t="shared" si="16"/>
        <v>0.7</v>
      </c>
      <c r="AB25" s="396"/>
      <c r="AC25" s="231"/>
    </row>
    <row r="26" spans="1:29" s="46" customFormat="1" ht="25" customHeight="1" x14ac:dyDescent="0.15">
      <c r="A26" s="490"/>
      <c r="B26" s="349" t="s">
        <v>56</v>
      </c>
      <c r="C26" s="309">
        <v>1</v>
      </c>
      <c r="D26" s="310">
        <v>1000</v>
      </c>
      <c r="E26" s="310">
        <v>800</v>
      </c>
      <c r="F26" s="310">
        <v>700</v>
      </c>
      <c r="G26" s="311">
        <v>2</v>
      </c>
      <c r="H26" s="312"/>
      <c r="I26" s="313" t="s">
        <v>88</v>
      </c>
      <c r="J26" s="312">
        <f>(G26+H26)*C26*((D26*F26)/1000000)</f>
        <v>1.4</v>
      </c>
      <c r="K26" s="312">
        <v>1</v>
      </c>
      <c r="L26" s="312">
        <f>K26*D26*F26/1000000</f>
        <v>0.7</v>
      </c>
      <c r="M26" s="312" t="s">
        <v>21</v>
      </c>
      <c r="N26" s="312" t="s">
        <v>21</v>
      </c>
      <c r="O26" s="314"/>
      <c r="P26" s="311">
        <v>1</v>
      </c>
      <c r="Q26" s="312" t="s">
        <v>30</v>
      </c>
      <c r="R26" s="350" t="s">
        <v>92</v>
      </c>
      <c r="S26" s="316">
        <f t="shared" si="12"/>
        <v>0.8</v>
      </c>
      <c r="T26" s="322" t="s">
        <v>94</v>
      </c>
      <c r="U26" s="317">
        <f t="shared" si="13"/>
        <v>0.56000000000000005</v>
      </c>
      <c r="V26" s="322" t="s">
        <v>94</v>
      </c>
      <c r="W26" s="317">
        <f t="shared" si="14"/>
        <v>0.56000000000000005</v>
      </c>
      <c r="X26" s="318" t="s">
        <v>99</v>
      </c>
      <c r="Y26" s="319">
        <f t="shared" si="15"/>
        <v>0.8</v>
      </c>
      <c r="Z26" s="311" t="s">
        <v>32</v>
      </c>
      <c r="AA26" s="321">
        <f t="shared" si="16"/>
        <v>0.7</v>
      </c>
      <c r="AB26" s="396"/>
      <c r="AC26" s="231"/>
    </row>
    <row r="27" spans="1:29" s="46" customFormat="1" ht="50" customHeight="1" x14ac:dyDescent="0.15">
      <c r="A27" s="490"/>
      <c r="B27" s="349" t="s">
        <v>57</v>
      </c>
      <c r="C27" s="309">
        <v>1</v>
      </c>
      <c r="D27" s="310">
        <v>1350</v>
      </c>
      <c r="E27" s="310">
        <v>2400</v>
      </c>
      <c r="F27" s="310">
        <v>350</v>
      </c>
      <c r="G27" s="487" t="s">
        <v>72</v>
      </c>
      <c r="H27" s="487"/>
      <c r="I27" s="359"/>
      <c r="J27" s="312"/>
      <c r="K27" s="312">
        <v>1</v>
      </c>
      <c r="L27" s="316">
        <f>K27*D27*F27/1000000*2</f>
        <v>0.94499999999999995</v>
      </c>
      <c r="M27" s="312" t="s">
        <v>21</v>
      </c>
      <c r="N27" s="312" t="s">
        <v>21</v>
      </c>
      <c r="O27" s="312" t="s">
        <v>21</v>
      </c>
      <c r="P27" s="311">
        <v>2</v>
      </c>
      <c r="Q27" s="312" t="s">
        <v>52</v>
      </c>
      <c r="R27" s="350" t="s">
        <v>92</v>
      </c>
      <c r="S27" s="316">
        <f t="shared" si="12"/>
        <v>3.24</v>
      </c>
      <c r="T27" s="318" t="s">
        <v>99</v>
      </c>
      <c r="U27" s="317">
        <f t="shared" si="13"/>
        <v>0.84</v>
      </c>
      <c r="V27" s="318" t="s">
        <v>99</v>
      </c>
      <c r="W27" s="317">
        <f t="shared" si="14"/>
        <v>0.84</v>
      </c>
      <c r="X27" s="318" t="s">
        <v>99</v>
      </c>
      <c r="Y27" s="319">
        <f t="shared" si="15"/>
        <v>3.24</v>
      </c>
      <c r="Z27" s="320" t="s">
        <v>98</v>
      </c>
      <c r="AA27" s="321">
        <f t="shared" si="16"/>
        <v>0.47249999999999998</v>
      </c>
      <c r="AB27" s="396"/>
      <c r="AC27" s="231">
        <f>SUM(AB23:AB29)</f>
        <v>0</v>
      </c>
    </row>
    <row r="28" spans="1:29" s="46" customFormat="1" ht="50" customHeight="1" x14ac:dyDescent="0.15">
      <c r="A28" s="490"/>
      <c r="B28" s="349" t="s">
        <v>58</v>
      </c>
      <c r="C28" s="309">
        <v>1</v>
      </c>
      <c r="D28" s="310">
        <v>1350</v>
      </c>
      <c r="E28" s="310">
        <v>2400</v>
      </c>
      <c r="F28" s="310">
        <v>350</v>
      </c>
      <c r="G28" s="487" t="s">
        <v>72</v>
      </c>
      <c r="H28" s="487"/>
      <c r="I28" s="359"/>
      <c r="J28" s="312"/>
      <c r="K28" s="312">
        <v>1</v>
      </c>
      <c r="L28" s="316">
        <f>K28*D28*F28/1000000*2</f>
        <v>0.94499999999999995</v>
      </c>
      <c r="M28" s="312" t="s">
        <v>21</v>
      </c>
      <c r="N28" s="312" t="s">
        <v>21</v>
      </c>
      <c r="O28" s="312" t="s">
        <v>21</v>
      </c>
      <c r="P28" s="311">
        <v>2</v>
      </c>
      <c r="Q28" s="312" t="s">
        <v>52</v>
      </c>
      <c r="R28" s="350" t="s">
        <v>92</v>
      </c>
      <c r="S28" s="316">
        <f t="shared" si="12"/>
        <v>3.24</v>
      </c>
      <c r="T28" s="318" t="s">
        <v>99</v>
      </c>
      <c r="U28" s="317">
        <f t="shared" si="13"/>
        <v>0.84</v>
      </c>
      <c r="V28" s="318" t="s">
        <v>99</v>
      </c>
      <c r="W28" s="317">
        <f t="shared" si="14"/>
        <v>0.84</v>
      </c>
      <c r="X28" s="318" t="s">
        <v>99</v>
      </c>
      <c r="Y28" s="319">
        <f t="shared" si="15"/>
        <v>3.24</v>
      </c>
      <c r="Z28" s="320" t="s">
        <v>98</v>
      </c>
      <c r="AA28" s="321">
        <f t="shared" si="16"/>
        <v>0.47249999999999998</v>
      </c>
      <c r="AB28" s="396"/>
      <c r="AC28" s="231"/>
    </row>
    <row r="29" spans="1:29" s="46" customFormat="1" ht="50" customHeight="1" thickBot="1" x14ac:dyDescent="0.2">
      <c r="A29" s="491"/>
      <c r="B29" s="351" t="s">
        <v>59</v>
      </c>
      <c r="C29" s="324">
        <v>1</v>
      </c>
      <c r="D29" s="325">
        <v>1300</v>
      </c>
      <c r="E29" s="325">
        <v>2400</v>
      </c>
      <c r="F29" s="325">
        <v>350</v>
      </c>
      <c r="G29" s="488" t="s">
        <v>72</v>
      </c>
      <c r="H29" s="488"/>
      <c r="I29" s="352"/>
      <c r="J29" s="327"/>
      <c r="K29" s="327">
        <v>1</v>
      </c>
      <c r="L29" s="331">
        <f>K29*D29*F29/1000000*2</f>
        <v>0.91</v>
      </c>
      <c r="M29" s="327" t="s">
        <v>21</v>
      </c>
      <c r="N29" s="327" t="s">
        <v>21</v>
      </c>
      <c r="O29" s="327" t="s">
        <v>21</v>
      </c>
      <c r="P29" s="326">
        <v>2</v>
      </c>
      <c r="Q29" s="327" t="s">
        <v>52</v>
      </c>
      <c r="R29" s="360" t="s">
        <v>92</v>
      </c>
      <c r="S29" s="331">
        <f t="shared" si="12"/>
        <v>3.12</v>
      </c>
      <c r="T29" s="353" t="s">
        <v>99</v>
      </c>
      <c r="U29" s="332">
        <f t="shared" si="13"/>
        <v>0.84</v>
      </c>
      <c r="V29" s="353" t="s">
        <v>99</v>
      </c>
      <c r="W29" s="332">
        <f t="shared" si="14"/>
        <v>0.84</v>
      </c>
      <c r="X29" s="353" t="s">
        <v>99</v>
      </c>
      <c r="Y29" s="334">
        <f t="shared" si="15"/>
        <v>3.12</v>
      </c>
      <c r="Z29" s="354" t="s">
        <v>98</v>
      </c>
      <c r="AA29" s="335">
        <f t="shared" si="16"/>
        <v>0.45500000000000002</v>
      </c>
      <c r="AB29" s="397"/>
      <c r="AC29" s="233"/>
    </row>
    <row r="30" spans="1:29" s="34" customFormat="1" ht="10" customHeight="1" thickBot="1" x14ac:dyDescent="0.2">
      <c r="A30" s="355"/>
      <c r="B30" s="356"/>
      <c r="C30" s="356"/>
      <c r="D30" s="356"/>
      <c r="E30" s="356"/>
      <c r="F30" s="356"/>
      <c r="G30" s="357"/>
      <c r="H30" s="357"/>
      <c r="I30" s="357"/>
      <c r="J30" s="357"/>
      <c r="K30" s="357"/>
      <c r="L30" s="357"/>
      <c r="M30" s="357"/>
      <c r="N30" s="357"/>
      <c r="O30" s="357"/>
      <c r="P30" s="357"/>
      <c r="Q30" s="357"/>
      <c r="R30" s="357"/>
      <c r="S30" s="357"/>
      <c r="T30" s="357"/>
      <c r="U30" s="357"/>
      <c r="V30" s="357"/>
      <c r="W30" s="357"/>
      <c r="X30" s="357"/>
      <c r="Y30" s="357"/>
      <c r="Z30" s="357"/>
      <c r="AA30" s="357"/>
      <c r="AB30" s="398"/>
      <c r="AC30" s="236"/>
    </row>
    <row r="31" spans="1:29" s="46" customFormat="1" ht="25" customHeight="1" x14ac:dyDescent="0.15">
      <c r="A31" s="489" t="s">
        <v>114</v>
      </c>
      <c r="B31" s="347" t="s">
        <v>60</v>
      </c>
      <c r="C31" s="295">
        <v>1</v>
      </c>
      <c r="D31" s="296">
        <v>1000</v>
      </c>
      <c r="E31" s="296">
        <v>1600</v>
      </c>
      <c r="F31" s="296">
        <v>700</v>
      </c>
      <c r="G31" s="297">
        <v>3</v>
      </c>
      <c r="H31" s="298">
        <v>1</v>
      </c>
      <c r="I31" s="299" t="s">
        <v>88</v>
      </c>
      <c r="J31" s="298">
        <f>(G31+H31)*C31*((D31*F31)/1000000)</f>
        <v>2.8</v>
      </c>
      <c r="K31" s="298"/>
      <c r="L31" s="298"/>
      <c r="M31" s="298"/>
      <c r="N31" s="298" t="s">
        <v>21</v>
      </c>
      <c r="O31" s="300"/>
      <c r="P31" s="297">
        <v>1</v>
      </c>
      <c r="Q31" s="361" t="s">
        <v>29</v>
      </c>
      <c r="R31" s="301" t="s">
        <v>93</v>
      </c>
      <c r="S31" s="302">
        <f>D31*E31/1000000</f>
        <v>1.6</v>
      </c>
      <c r="T31" s="348" t="s">
        <v>99</v>
      </c>
      <c r="U31" s="303">
        <f>E31*F31/1000000</f>
        <v>1.1200000000000001</v>
      </c>
      <c r="V31" s="304" t="s">
        <v>94</v>
      </c>
      <c r="W31" s="303">
        <f>E31*F31/1000000</f>
        <v>1.1200000000000001</v>
      </c>
      <c r="X31" s="301" t="s">
        <v>93</v>
      </c>
      <c r="Y31" s="305">
        <f>D31*E31/1000000</f>
        <v>1.6</v>
      </c>
      <c r="Z31" s="306" t="s">
        <v>98</v>
      </c>
      <c r="AA31" s="307">
        <f>D31*F31/1000000</f>
        <v>0.7</v>
      </c>
      <c r="AB31" s="395"/>
      <c r="AC31" s="235"/>
    </row>
    <row r="32" spans="1:29" s="46" customFormat="1" ht="25" customHeight="1" x14ac:dyDescent="0.15">
      <c r="A32" s="490"/>
      <c r="B32" s="349" t="s">
        <v>63</v>
      </c>
      <c r="C32" s="309">
        <v>1</v>
      </c>
      <c r="D32" s="310">
        <v>1000</v>
      </c>
      <c r="E32" s="310">
        <v>1200</v>
      </c>
      <c r="F32" s="310">
        <v>700</v>
      </c>
      <c r="G32" s="311">
        <v>3</v>
      </c>
      <c r="H32" s="312">
        <v>1</v>
      </c>
      <c r="I32" s="313" t="s">
        <v>88</v>
      </c>
      <c r="J32" s="312">
        <f>(G32+H32)*C32*((D32*F32)/1000000)</f>
        <v>2.8</v>
      </c>
      <c r="K32" s="312"/>
      <c r="L32" s="312"/>
      <c r="M32" s="312"/>
      <c r="N32" s="312" t="s">
        <v>21</v>
      </c>
      <c r="O32" s="314"/>
      <c r="P32" s="311">
        <v>1</v>
      </c>
      <c r="Q32" s="362" t="s">
        <v>30</v>
      </c>
      <c r="R32" s="315" t="s">
        <v>93</v>
      </c>
      <c r="S32" s="316">
        <f>D32*E32/1000000</f>
        <v>1.2</v>
      </c>
      <c r="T32" s="322" t="s">
        <v>94</v>
      </c>
      <c r="U32" s="317">
        <f>E32*F32/1000000</f>
        <v>0.84</v>
      </c>
      <c r="V32" s="315" t="s">
        <v>93</v>
      </c>
      <c r="W32" s="317">
        <f>E32*F32/1000000</f>
        <v>0.84</v>
      </c>
      <c r="X32" s="315" t="s">
        <v>93</v>
      </c>
      <c r="Y32" s="319">
        <f>D32*E32/1000000</f>
        <v>1.2</v>
      </c>
      <c r="Z32" s="320" t="s">
        <v>98</v>
      </c>
      <c r="AA32" s="321">
        <f>D32*F32/1000000</f>
        <v>0.7</v>
      </c>
      <c r="AB32" s="396"/>
      <c r="AC32" s="231"/>
    </row>
    <row r="33" spans="1:30" s="46" customFormat="1" ht="25" customHeight="1" x14ac:dyDescent="0.15">
      <c r="A33" s="490"/>
      <c r="B33" s="349" t="s">
        <v>61</v>
      </c>
      <c r="C33" s="309">
        <v>1</v>
      </c>
      <c r="D33" s="310">
        <v>1000</v>
      </c>
      <c r="E33" s="310">
        <v>800</v>
      </c>
      <c r="F33" s="310">
        <v>700</v>
      </c>
      <c r="G33" s="311">
        <v>2</v>
      </c>
      <c r="H33" s="312"/>
      <c r="I33" s="313" t="s">
        <v>88</v>
      </c>
      <c r="J33" s="312">
        <f>(G33+H33)*C33*((D33*F33)/1000000)</f>
        <v>1.4</v>
      </c>
      <c r="K33" s="312">
        <v>1</v>
      </c>
      <c r="L33" s="312">
        <f>K33*D33*F33/1000000</f>
        <v>0.7</v>
      </c>
      <c r="M33" s="312" t="s">
        <v>21</v>
      </c>
      <c r="N33" s="312" t="s">
        <v>21</v>
      </c>
      <c r="O33" s="314"/>
      <c r="P33" s="311">
        <v>1</v>
      </c>
      <c r="Q33" s="362" t="s">
        <v>29</v>
      </c>
      <c r="R33" s="315" t="s">
        <v>93</v>
      </c>
      <c r="S33" s="316">
        <f>D33*E33/1000000</f>
        <v>0.8</v>
      </c>
      <c r="T33" s="318" t="s">
        <v>99</v>
      </c>
      <c r="U33" s="317">
        <f>E33*F33/1000000</f>
        <v>0.56000000000000005</v>
      </c>
      <c r="V33" s="322" t="s">
        <v>94</v>
      </c>
      <c r="W33" s="317">
        <f>E33*F33/1000000</f>
        <v>0.56000000000000005</v>
      </c>
      <c r="X33" s="315" t="s">
        <v>93</v>
      </c>
      <c r="Y33" s="319">
        <f>D33*E33/1000000</f>
        <v>0.8</v>
      </c>
      <c r="Z33" s="311" t="s">
        <v>32</v>
      </c>
      <c r="AA33" s="321">
        <f>D33*F33/1000000</f>
        <v>0.7</v>
      </c>
      <c r="AB33" s="396"/>
      <c r="AC33" s="231">
        <f>SUM(AB31:AB35)</f>
        <v>0</v>
      </c>
    </row>
    <row r="34" spans="1:30" s="46" customFormat="1" ht="25" customHeight="1" x14ac:dyDescent="0.15">
      <c r="A34" s="490"/>
      <c r="B34" s="349" t="s">
        <v>64</v>
      </c>
      <c r="C34" s="309">
        <v>1</v>
      </c>
      <c r="D34" s="310">
        <v>1000</v>
      </c>
      <c r="E34" s="310">
        <v>1200</v>
      </c>
      <c r="F34" s="310">
        <v>700</v>
      </c>
      <c r="G34" s="311">
        <v>2</v>
      </c>
      <c r="H34" s="312"/>
      <c r="I34" s="313" t="s">
        <v>88</v>
      </c>
      <c r="J34" s="312">
        <f>(G34+H34)*C34*((D34*F34)/1000000)</f>
        <v>1.4</v>
      </c>
      <c r="K34" s="312">
        <v>1</v>
      </c>
      <c r="L34" s="312">
        <f>K34*D34*F34/1000000</f>
        <v>0.7</v>
      </c>
      <c r="M34" s="312" t="s">
        <v>21</v>
      </c>
      <c r="N34" s="312" t="s">
        <v>21</v>
      </c>
      <c r="O34" s="314"/>
      <c r="P34" s="311">
        <v>1</v>
      </c>
      <c r="Q34" s="362" t="s">
        <v>30</v>
      </c>
      <c r="R34" s="315" t="s">
        <v>93</v>
      </c>
      <c r="S34" s="316">
        <f>D34*E34/1000000</f>
        <v>1.2</v>
      </c>
      <c r="T34" s="322" t="s">
        <v>94</v>
      </c>
      <c r="U34" s="317">
        <f>E34*F34/1000000</f>
        <v>0.84</v>
      </c>
      <c r="V34" s="315" t="s">
        <v>93</v>
      </c>
      <c r="W34" s="317">
        <f>E34*F34/1000000</f>
        <v>0.84</v>
      </c>
      <c r="X34" s="315" t="s">
        <v>93</v>
      </c>
      <c r="Y34" s="319">
        <f>D34*E34/1000000</f>
        <v>1.2</v>
      </c>
      <c r="Z34" s="311" t="s">
        <v>32</v>
      </c>
      <c r="AA34" s="321">
        <f>D34*F34/1000000</f>
        <v>0.7</v>
      </c>
      <c r="AB34" s="396"/>
      <c r="AC34" s="231"/>
    </row>
    <row r="35" spans="1:30" s="46" customFormat="1" ht="50" customHeight="1" thickBot="1" x14ac:dyDescent="0.2">
      <c r="A35" s="491"/>
      <c r="B35" s="351" t="s">
        <v>62</v>
      </c>
      <c r="C35" s="324">
        <v>1</v>
      </c>
      <c r="D35" s="325">
        <v>1350</v>
      </c>
      <c r="E35" s="325">
        <v>2400</v>
      </c>
      <c r="F35" s="325">
        <v>350</v>
      </c>
      <c r="G35" s="488" t="s">
        <v>74</v>
      </c>
      <c r="H35" s="488"/>
      <c r="I35" s="352"/>
      <c r="J35" s="327"/>
      <c r="K35" s="327">
        <v>1</v>
      </c>
      <c r="L35" s="331">
        <f>K35*D35*F35/1000000</f>
        <v>0.47249999999999998</v>
      </c>
      <c r="M35" s="327" t="s">
        <v>21</v>
      </c>
      <c r="N35" s="327" t="s">
        <v>21</v>
      </c>
      <c r="O35" s="327" t="s">
        <v>21</v>
      </c>
      <c r="P35" s="326">
        <v>2</v>
      </c>
      <c r="Q35" s="327" t="s">
        <v>52</v>
      </c>
      <c r="R35" s="330" t="s">
        <v>93</v>
      </c>
      <c r="S35" s="331">
        <f>D35*E35/1000000</f>
        <v>3.24</v>
      </c>
      <c r="T35" s="353" t="s">
        <v>99</v>
      </c>
      <c r="U35" s="332">
        <f>E35*F35/1000000</f>
        <v>0.84</v>
      </c>
      <c r="V35" s="353" t="s">
        <v>99</v>
      </c>
      <c r="W35" s="332">
        <f>E35*F35/1000000</f>
        <v>0.84</v>
      </c>
      <c r="X35" s="330" t="s">
        <v>93</v>
      </c>
      <c r="Y35" s="334">
        <f>D35*E35/1000000</f>
        <v>3.24</v>
      </c>
      <c r="Z35" s="354" t="s">
        <v>98</v>
      </c>
      <c r="AA35" s="335">
        <f>D35*F35/1000000</f>
        <v>0.47249999999999998</v>
      </c>
      <c r="AB35" s="397"/>
      <c r="AC35" s="233"/>
    </row>
    <row r="36" spans="1:30" s="34" customFormat="1" ht="10" customHeight="1" thickBot="1" x14ac:dyDescent="0.2">
      <c r="A36" s="355"/>
      <c r="B36" s="356"/>
      <c r="C36" s="356"/>
      <c r="D36" s="356"/>
      <c r="E36" s="356"/>
      <c r="F36" s="356"/>
      <c r="G36" s="357"/>
      <c r="H36" s="357"/>
      <c r="I36" s="357"/>
      <c r="J36" s="357"/>
      <c r="K36" s="357"/>
      <c r="L36" s="357"/>
      <c r="M36" s="357"/>
      <c r="N36" s="357"/>
      <c r="O36" s="357"/>
      <c r="P36" s="357"/>
      <c r="Q36" s="357"/>
      <c r="R36" s="357"/>
      <c r="S36" s="357"/>
      <c r="T36" s="357"/>
      <c r="U36" s="357"/>
      <c r="V36" s="357"/>
      <c r="W36" s="357"/>
      <c r="X36" s="357"/>
      <c r="Y36" s="357"/>
      <c r="Z36" s="357"/>
      <c r="AA36" s="357"/>
      <c r="AB36" s="398"/>
      <c r="AC36" s="236"/>
    </row>
    <row r="37" spans="1:30" s="46" customFormat="1" ht="25" customHeight="1" x14ac:dyDescent="0.2">
      <c r="A37" s="489" t="s">
        <v>115</v>
      </c>
      <c r="B37" s="347" t="s">
        <v>67</v>
      </c>
      <c r="C37" s="295">
        <v>1</v>
      </c>
      <c r="D37" s="296">
        <v>1000</v>
      </c>
      <c r="E37" s="296">
        <v>1200</v>
      </c>
      <c r="F37" s="296">
        <v>700</v>
      </c>
      <c r="G37" s="297">
        <v>3</v>
      </c>
      <c r="H37" s="298">
        <v>1</v>
      </c>
      <c r="I37" s="299" t="s">
        <v>88</v>
      </c>
      <c r="J37" s="298">
        <f>(G37+H37)*C37*((D37*F37)/1000000)</f>
        <v>2.8</v>
      </c>
      <c r="K37" s="298"/>
      <c r="L37" s="298"/>
      <c r="M37" s="298"/>
      <c r="N37" s="298" t="s">
        <v>21</v>
      </c>
      <c r="O37" s="300"/>
      <c r="P37" s="297">
        <v>1</v>
      </c>
      <c r="Q37" s="298" t="s">
        <v>29</v>
      </c>
      <c r="R37" s="301" t="s">
        <v>93</v>
      </c>
      <c r="S37" s="302">
        <f>D37*E37/1000000</f>
        <v>1.2</v>
      </c>
      <c r="T37" s="348" t="s">
        <v>99</v>
      </c>
      <c r="U37" s="303">
        <f>E37*F37/1000000</f>
        <v>0.84</v>
      </c>
      <c r="V37" s="301" t="s">
        <v>93</v>
      </c>
      <c r="W37" s="303">
        <f>E37*F37/1000000</f>
        <v>0.84</v>
      </c>
      <c r="X37" s="301" t="s">
        <v>93</v>
      </c>
      <c r="Y37" s="305">
        <f>D37*E37/1000000</f>
        <v>1.2</v>
      </c>
      <c r="Z37" s="306" t="s">
        <v>98</v>
      </c>
      <c r="AA37" s="307">
        <f>D37*F37/1000000</f>
        <v>0.7</v>
      </c>
      <c r="AB37" s="399"/>
      <c r="AC37" s="237">
        <f>SUM(AB37:AB38)</f>
        <v>0</v>
      </c>
    </row>
    <row r="38" spans="1:30" s="46" customFormat="1" ht="25" customHeight="1" thickBot="1" x14ac:dyDescent="0.2">
      <c r="A38" s="491"/>
      <c r="B38" s="351" t="s">
        <v>68</v>
      </c>
      <c r="C38" s="324">
        <v>1</v>
      </c>
      <c r="D38" s="325">
        <v>1000</v>
      </c>
      <c r="E38" s="325">
        <v>1200</v>
      </c>
      <c r="F38" s="325">
        <v>700</v>
      </c>
      <c r="G38" s="326">
        <v>2</v>
      </c>
      <c r="H38" s="327"/>
      <c r="I38" s="328" t="s">
        <v>88</v>
      </c>
      <c r="J38" s="327">
        <f>(G38+H38)*C38*((D38*F38)/1000000)</f>
        <v>1.4</v>
      </c>
      <c r="K38" s="327">
        <v>1</v>
      </c>
      <c r="L38" s="327">
        <f>K38*D38*F38/1000000</f>
        <v>0.7</v>
      </c>
      <c r="M38" s="327" t="s">
        <v>21</v>
      </c>
      <c r="N38" s="327" t="s">
        <v>21</v>
      </c>
      <c r="O38" s="329"/>
      <c r="P38" s="326">
        <v>1</v>
      </c>
      <c r="Q38" s="327" t="s">
        <v>29</v>
      </c>
      <c r="R38" s="330" t="s">
        <v>93</v>
      </c>
      <c r="S38" s="331">
        <f>D38*E38/1000000</f>
        <v>1.2</v>
      </c>
      <c r="T38" s="353" t="s">
        <v>99</v>
      </c>
      <c r="U38" s="332">
        <f>E38*F38/1000000</f>
        <v>0.84</v>
      </c>
      <c r="V38" s="330" t="s">
        <v>93</v>
      </c>
      <c r="W38" s="332">
        <f>E38*F38/1000000</f>
        <v>0.84</v>
      </c>
      <c r="X38" s="330" t="s">
        <v>93</v>
      </c>
      <c r="Y38" s="334">
        <f>D38*E38/1000000</f>
        <v>1.2</v>
      </c>
      <c r="Z38" s="326" t="s">
        <v>32</v>
      </c>
      <c r="AA38" s="335">
        <f>D38*F38/1000000</f>
        <v>0.7</v>
      </c>
      <c r="AB38" s="400"/>
      <c r="AC38" s="238"/>
    </row>
    <row r="39" spans="1:30" s="34" customFormat="1" ht="10" customHeight="1" thickBot="1" x14ac:dyDescent="0.2">
      <c r="A39" s="355"/>
      <c r="B39" s="356"/>
      <c r="C39" s="356"/>
      <c r="D39" s="356"/>
      <c r="E39" s="356"/>
      <c r="F39" s="356"/>
      <c r="G39" s="357"/>
      <c r="H39" s="357"/>
      <c r="I39" s="357"/>
      <c r="J39" s="357"/>
      <c r="K39" s="357"/>
      <c r="L39" s="357"/>
      <c r="M39" s="357"/>
      <c r="N39" s="357"/>
      <c r="O39" s="357"/>
      <c r="P39" s="357"/>
      <c r="Q39" s="357"/>
      <c r="R39" s="357"/>
      <c r="S39" s="357"/>
      <c r="T39" s="357"/>
      <c r="U39" s="357"/>
      <c r="V39" s="357"/>
      <c r="W39" s="357"/>
      <c r="X39" s="357"/>
      <c r="Y39" s="357"/>
      <c r="Z39" s="357"/>
      <c r="AA39" s="357"/>
      <c r="AB39" s="398"/>
      <c r="AC39" s="236"/>
    </row>
    <row r="40" spans="1:30" s="34" customFormat="1" ht="24.5" customHeight="1" x14ac:dyDescent="0.2">
      <c r="A40" s="489" t="s">
        <v>116</v>
      </c>
      <c r="B40" s="363" t="s">
        <v>65</v>
      </c>
      <c r="C40" s="295">
        <v>1</v>
      </c>
      <c r="D40" s="296">
        <v>1000</v>
      </c>
      <c r="E40" s="296">
        <v>1600</v>
      </c>
      <c r="F40" s="296">
        <v>700</v>
      </c>
      <c r="G40" s="297">
        <v>3</v>
      </c>
      <c r="H40" s="298">
        <v>1</v>
      </c>
      <c r="I40" s="299" t="s">
        <v>88</v>
      </c>
      <c r="J40" s="298">
        <f>(G40+H40)*C40*((D40*F40)/1000000)</f>
        <v>2.8</v>
      </c>
      <c r="K40" s="298"/>
      <c r="L40" s="298"/>
      <c r="M40" s="298"/>
      <c r="N40" s="298" t="s">
        <v>21</v>
      </c>
      <c r="O40" s="300"/>
      <c r="P40" s="297">
        <v>1</v>
      </c>
      <c r="Q40" s="298" t="s">
        <v>29</v>
      </c>
      <c r="R40" s="301" t="s">
        <v>93</v>
      </c>
      <c r="S40" s="302">
        <f>D40*E40/1000000</f>
        <v>1.6</v>
      </c>
      <c r="T40" s="348" t="s">
        <v>99</v>
      </c>
      <c r="U40" s="303">
        <f>E40*F40/1000000</f>
        <v>1.1200000000000001</v>
      </c>
      <c r="V40" s="301" t="s">
        <v>93</v>
      </c>
      <c r="W40" s="303">
        <f>E40*F40/1000000</f>
        <v>1.1200000000000001</v>
      </c>
      <c r="X40" s="301" t="s">
        <v>93</v>
      </c>
      <c r="Y40" s="305">
        <f>D40*E40/1000000</f>
        <v>1.6</v>
      </c>
      <c r="Z40" s="306" t="s">
        <v>98</v>
      </c>
      <c r="AA40" s="307">
        <f>D40*F40/1000000</f>
        <v>0.7</v>
      </c>
      <c r="AB40" s="399"/>
      <c r="AC40" s="239">
        <f>SUM(AB40:AB41)</f>
        <v>0</v>
      </c>
    </row>
    <row r="41" spans="1:30" s="34" customFormat="1" ht="24.5" customHeight="1" thickBot="1" x14ac:dyDescent="0.2">
      <c r="A41" s="491"/>
      <c r="B41" s="351" t="s">
        <v>66</v>
      </c>
      <c r="C41" s="324">
        <v>1</v>
      </c>
      <c r="D41" s="325">
        <v>1000</v>
      </c>
      <c r="E41" s="325">
        <v>800</v>
      </c>
      <c r="F41" s="325">
        <v>700</v>
      </c>
      <c r="G41" s="326">
        <v>2</v>
      </c>
      <c r="H41" s="327"/>
      <c r="I41" s="328" t="s">
        <v>88</v>
      </c>
      <c r="J41" s="327">
        <f>(G41+H41)*C41*((D41*F41)/1000000)</f>
        <v>1.4</v>
      </c>
      <c r="K41" s="327">
        <v>1</v>
      </c>
      <c r="L41" s="327">
        <f>K41*D41*F41/1000000</f>
        <v>0.7</v>
      </c>
      <c r="M41" s="327" t="s">
        <v>21</v>
      </c>
      <c r="N41" s="327" t="s">
        <v>21</v>
      </c>
      <c r="O41" s="329"/>
      <c r="P41" s="326">
        <v>1</v>
      </c>
      <c r="Q41" s="327" t="s">
        <v>29</v>
      </c>
      <c r="R41" s="330" t="s">
        <v>93</v>
      </c>
      <c r="S41" s="331">
        <f>D41*E41/1000000</f>
        <v>0.8</v>
      </c>
      <c r="T41" s="353" t="s">
        <v>99</v>
      </c>
      <c r="U41" s="332">
        <f>E41*F41/1000000</f>
        <v>0.56000000000000005</v>
      </c>
      <c r="V41" s="330" t="s">
        <v>93</v>
      </c>
      <c r="W41" s="332">
        <f>E41*F41/1000000</f>
        <v>0.56000000000000005</v>
      </c>
      <c r="X41" s="330" t="s">
        <v>93</v>
      </c>
      <c r="Y41" s="334">
        <f>D41*E41/1000000</f>
        <v>0.8</v>
      </c>
      <c r="Z41" s="326" t="s">
        <v>32</v>
      </c>
      <c r="AA41" s="335">
        <f>D41*F41/1000000</f>
        <v>0.7</v>
      </c>
      <c r="AB41" s="400"/>
      <c r="AC41" s="240"/>
    </row>
    <row r="42" spans="1:30" s="34" customFormat="1" ht="10" customHeight="1" thickBot="1" x14ac:dyDescent="0.2">
      <c r="A42" s="355"/>
      <c r="B42" s="356"/>
      <c r="C42" s="356"/>
      <c r="D42" s="356"/>
      <c r="E42" s="356"/>
      <c r="F42" s="356"/>
      <c r="G42" s="357"/>
      <c r="H42" s="357"/>
      <c r="I42" s="357"/>
      <c r="J42" s="357"/>
      <c r="K42" s="357"/>
      <c r="L42" s="357"/>
      <c r="M42" s="357"/>
      <c r="N42" s="357"/>
      <c r="O42" s="357"/>
      <c r="P42" s="357"/>
      <c r="Q42" s="357"/>
      <c r="R42" s="357"/>
      <c r="S42" s="357"/>
      <c r="T42" s="357"/>
      <c r="U42" s="357"/>
      <c r="V42" s="357"/>
      <c r="W42" s="357"/>
      <c r="X42" s="357"/>
      <c r="Y42" s="357"/>
      <c r="Z42" s="357"/>
      <c r="AA42" s="357"/>
      <c r="AB42" s="398"/>
      <c r="AC42" s="236"/>
    </row>
    <row r="43" spans="1:30" s="34" customFormat="1" ht="24.5" customHeight="1" x14ac:dyDescent="0.15">
      <c r="A43" s="489" t="s">
        <v>117</v>
      </c>
      <c r="B43" s="347" t="s">
        <v>78</v>
      </c>
      <c r="C43" s="295">
        <v>1</v>
      </c>
      <c r="D43" s="296">
        <v>3000</v>
      </c>
      <c r="E43" s="296">
        <v>600</v>
      </c>
      <c r="F43" s="296">
        <v>700</v>
      </c>
      <c r="G43" s="297"/>
      <c r="H43" s="298">
        <v>1</v>
      </c>
      <c r="I43" s="364" t="s">
        <v>91</v>
      </c>
      <c r="J43" s="298">
        <f>(G43+H43)*C43*((D43*F43)/1000000)</f>
        <v>2.1</v>
      </c>
      <c r="K43" s="298"/>
      <c r="L43" s="298"/>
      <c r="M43" s="298"/>
      <c r="N43" s="298" t="s">
        <v>21</v>
      </c>
      <c r="O43" s="300"/>
      <c r="P43" s="365">
        <v>5</v>
      </c>
      <c r="Q43" s="298" t="s">
        <v>52</v>
      </c>
      <c r="R43" s="358" t="s">
        <v>92</v>
      </c>
      <c r="S43" s="302">
        <f>D43*E43/1000000</f>
        <v>1.8</v>
      </c>
      <c r="T43" s="358" t="s">
        <v>92</v>
      </c>
      <c r="U43" s="303">
        <f>E43*F43/1000000</f>
        <v>0.42</v>
      </c>
      <c r="V43" s="358" t="s">
        <v>92</v>
      </c>
      <c r="W43" s="303">
        <f>E43*F43/1000000</f>
        <v>0.42</v>
      </c>
      <c r="X43" s="348" t="s">
        <v>99</v>
      </c>
      <c r="Y43" s="305">
        <f>D43*E43/1000000</f>
        <v>1.8</v>
      </c>
      <c r="Z43" s="306" t="s">
        <v>98</v>
      </c>
      <c r="AA43" s="307">
        <f>D43*F43/1000000</f>
        <v>2.1</v>
      </c>
      <c r="AB43" s="399"/>
      <c r="AC43" s="241">
        <f>SUM(AB43)</f>
        <v>0</v>
      </c>
    </row>
    <row r="44" spans="1:30" s="34" customFormat="1" ht="24.5" customHeight="1" thickBot="1" x14ac:dyDescent="0.2">
      <c r="A44" s="491"/>
      <c r="B44" s="351" t="s">
        <v>77</v>
      </c>
      <c r="C44" s="324">
        <v>1</v>
      </c>
      <c r="D44" s="325">
        <v>3000</v>
      </c>
      <c r="E44" s="325">
        <v>600</v>
      </c>
      <c r="F44" s="325">
        <v>700</v>
      </c>
      <c r="G44" s="326"/>
      <c r="H44" s="327">
        <v>1</v>
      </c>
      <c r="I44" s="366" t="s">
        <v>91</v>
      </c>
      <c r="J44" s="327">
        <f>(G44+H44)*C44*((D44*F44)/1000000)</f>
        <v>2.1</v>
      </c>
      <c r="K44" s="327"/>
      <c r="L44" s="327"/>
      <c r="M44" s="327" t="s">
        <v>21</v>
      </c>
      <c r="N44" s="327" t="s">
        <v>21</v>
      </c>
      <c r="O44" s="329"/>
      <c r="P44" s="367">
        <v>5</v>
      </c>
      <c r="Q44" s="327" t="s">
        <v>52</v>
      </c>
      <c r="R44" s="360" t="s">
        <v>92</v>
      </c>
      <c r="S44" s="331">
        <f>D44*E44/1000000</f>
        <v>1.8</v>
      </c>
      <c r="T44" s="360" t="s">
        <v>92</v>
      </c>
      <c r="U44" s="332">
        <f>E44*F44/1000000</f>
        <v>0.42</v>
      </c>
      <c r="V44" s="353" t="s">
        <v>99</v>
      </c>
      <c r="W44" s="332">
        <f>E44*F44/1000000</f>
        <v>0.42</v>
      </c>
      <c r="X44" s="353" t="s">
        <v>99</v>
      </c>
      <c r="Y44" s="334">
        <f>D44*E44/1000000</f>
        <v>1.8</v>
      </c>
      <c r="Z44" s="354" t="s">
        <v>98</v>
      </c>
      <c r="AA44" s="335">
        <f>D44*F44/1000000</f>
        <v>2.1</v>
      </c>
      <c r="AB44" s="400"/>
      <c r="AC44" s="242">
        <f>SUM(AB44:AB45)</f>
        <v>0</v>
      </c>
    </row>
    <row r="45" spans="1:30" s="34" customFormat="1" ht="10" customHeight="1" x14ac:dyDescent="0.15">
      <c r="A45" s="355"/>
      <c r="B45" s="357"/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  <c r="N45" s="357"/>
      <c r="O45" s="357"/>
      <c r="P45" s="357"/>
      <c r="Q45" s="357"/>
      <c r="R45" s="357"/>
      <c r="S45" s="357"/>
      <c r="T45" s="357"/>
      <c r="U45" s="357"/>
      <c r="V45" s="357"/>
      <c r="W45" s="357"/>
      <c r="X45" s="357"/>
      <c r="Y45" s="357"/>
      <c r="Z45" s="357"/>
      <c r="AA45" s="357"/>
      <c r="AB45" s="75"/>
      <c r="AC45" s="75"/>
    </row>
    <row r="46" spans="1:30" s="34" customFormat="1" ht="24.5" customHeight="1" x14ac:dyDescent="0.15">
      <c r="A46" s="355"/>
      <c r="B46" s="368"/>
      <c r="C46" s="369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0"/>
      <c r="O46" s="371"/>
      <c r="P46" s="371"/>
      <c r="Q46" s="371"/>
      <c r="R46" s="372"/>
      <c r="S46" s="373"/>
      <c r="T46" s="372"/>
      <c r="U46" s="374"/>
      <c r="V46" s="372"/>
      <c r="W46" s="374"/>
      <c r="X46" s="372"/>
      <c r="Y46" s="373"/>
      <c r="Z46" s="372"/>
      <c r="AA46" s="375"/>
      <c r="AB46" s="68"/>
      <c r="AC46" s="38"/>
      <c r="AD46" s="42"/>
    </row>
    <row r="47" spans="1:30" s="34" customFormat="1" ht="24.5" customHeight="1" x14ac:dyDescent="0.15">
      <c r="A47" s="376" t="s">
        <v>87</v>
      </c>
      <c r="B47" s="501" t="s">
        <v>162</v>
      </c>
      <c r="C47" s="501"/>
      <c r="D47" s="501"/>
      <c r="E47" s="501"/>
      <c r="F47" s="501"/>
      <c r="G47" s="501"/>
      <c r="H47" s="501"/>
      <c r="I47" s="377"/>
      <c r="J47" s="378"/>
      <c r="K47" s="378"/>
      <c r="L47" s="370"/>
      <c r="M47" s="370"/>
      <c r="N47" s="370"/>
      <c r="O47" s="371"/>
      <c r="P47" s="371"/>
      <c r="Q47" s="371"/>
      <c r="R47" s="372"/>
      <c r="S47" s="373"/>
      <c r="T47" s="372"/>
      <c r="U47" s="374"/>
      <c r="V47" s="372"/>
      <c r="W47" s="374"/>
      <c r="X47" s="372"/>
      <c r="Y47" s="373"/>
      <c r="Z47" s="372"/>
      <c r="AA47" s="375"/>
      <c r="AB47" s="68"/>
      <c r="AC47" s="38"/>
      <c r="AD47" s="42"/>
    </row>
    <row r="48" spans="1:30" s="34" customFormat="1" ht="50" customHeight="1" x14ac:dyDescent="0.15">
      <c r="A48" s="377"/>
      <c r="B48" s="379" t="s">
        <v>33</v>
      </c>
      <c r="C48" s="499" t="s">
        <v>148</v>
      </c>
      <c r="D48" s="499"/>
      <c r="E48" s="499"/>
      <c r="F48" s="499"/>
      <c r="G48" s="499"/>
      <c r="H48" s="499"/>
      <c r="I48" s="377"/>
      <c r="J48" s="378"/>
      <c r="K48" s="378"/>
      <c r="L48" s="370"/>
      <c r="M48" s="370"/>
      <c r="N48" s="370"/>
      <c r="O48" s="371"/>
      <c r="P48" s="371"/>
      <c r="Q48" s="371"/>
      <c r="R48" s="380"/>
      <c r="S48" s="373"/>
      <c r="T48" s="380"/>
      <c r="U48" s="374"/>
      <c r="V48" s="372"/>
      <c r="W48" s="374"/>
      <c r="X48" s="372"/>
      <c r="Y48" s="373"/>
      <c r="Z48" s="372"/>
      <c r="AA48" s="375"/>
      <c r="AB48" s="40"/>
      <c r="AC48" s="42"/>
      <c r="AD48" s="42"/>
    </row>
    <row r="49" spans="1:27" s="34" customFormat="1" ht="25" customHeight="1" x14ac:dyDescent="0.15">
      <c r="A49" s="284"/>
      <c r="B49" s="313" t="s">
        <v>88</v>
      </c>
      <c r="C49" s="500" t="s">
        <v>159</v>
      </c>
      <c r="D49" s="500"/>
      <c r="E49" s="500"/>
      <c r="F49" s="500"/>
      <c r="G49" s="500"/>
      <c r="H49" s="500"/>
      <c r="I49" s="381"/>
      <c r="J49" s="381"/>
      <c r="K49" s="381"/>
      <c r="L49" s="370"/>
      <c r="M49" s="370"/>
      <c r="N49" s="370"/>
      <c r="O49" s="380"/>
      <c r="P49" s="380"/>
      <c r="Q49" s="380"/>
      <c r="R49" s="368"/>
      <c r="S49" s="368"/>
      <c r="T49" s="380"/>
      <c r="U49" s="368"/>
      <c r="V49" s="372"/>
      <c r="W49" s="355"/>
      <c r="X49" s="355"/>
      <c r="Y49" s="355"/>
      <c r="Z49" s="372"/>
      <c r="AA49" s="355"/>
    </row>
    <row r="50" spans="1:27" s="34" customFormat="1" ht="25" customHeight="1" x14ac:dyDescent="0.15">
      <c r="A50" s="284"/>
      <c r="B50" s="382" t="s">
        <v>91</v>
      </c>
      <c r="C50" s="500" t="s">
        <v>104</v>
      </c>
      <c r="D50" s="500"/>
      <c r="E50" s="500"/>
      <c r="F50" s="500"/>
      <c r="G50" s="500"/>
      <c r="H50" s="500"/>
      <c r="I50" s="500"/>
      <c r="J50" s="500"/>
      <c r="K50" s="500"/>
      <c r="L50" s="383"/>
      <c r="M50" s="383"/>
      <c r="N50" s="383"/>
      <c r="O50" s="383"/>
      <c r="P50" s="383"/>
      <c r="Q50" s="383"/>
      <c r="R50" s="383"/>
      <c r="S50" s="383"/>
      <c r="T50" s="383"/>
      <c r="U50" s="372"/>
      <c r="V50" s="355"/>
      <c r="W50" s="355"/>
      <c r="X50" s="355"/>
      <c r="Y50" s="372"/>
      <c r="Z50" s="355"/>
      <c r="AA50" s="355"/>
    </row>
    <row r="51" spans="1:27" s="34" customFormat="1" ht="25" customHeight="1" x14ac:dyDescent="0.15">
      <c r="A51" s="284"/>
      <c r="B51" s="350" t="s">
        <v>92</v>
      </c>
      <c r="C51" s="500" t="s">
        <v>97</v>
      </c>
      <c r="D51" s="500"/>
      <c r="E51" s="500"/>
      <c r="F51" s="500"/>
      <c r="G51" s="500"/>
      <c r="H51" s="500"/>
      <c r="I51" s="500"/>
      <c r="J51" s="500"/>
      <c r="K51" s="500"/>
      <c r="L51" s="384"/>
      <c r="M51" s="384"/>
      <c r="N51" s="384"/>
      <c r="O51" s="384"/>
      <c r="P51" s="384"/>
      <c r="Q51" s="385"/>
      <c r="R51" s="376"/>
      <c r="S51" s="384"/>
      <c r="T51" s="384"/>
      <c r="U51" s="372"/>
      <c r="V51" s="355"/>
      <c r="W51" s="355"/>
      <c r="X51" s="355"/>
      <c r="Y51" s="372"/>
      <c r="Z51" s="355"/>
      <c r="AA51" s="355"/>
    </row>
    <row r="52" spans="1:27" s="34" customFormat="1" ht="25" customHeight="1" x14ac:dyDescent="0.15">
      <c r="A52" s="284"/>
      <c r="B52" s="315" t="s">
        <v>93</v>
      </c>
      <c r="C52" s="500" t="s">
        <v>160</v>
      </c>
      <c r="D52" s="500"/>
      <c r="E52" s="500"/>
      <c r="F52" s="500"/>
      <c r="G52" s="500"/>
      <c r="H52" s="500"/>
      <c r="I52" s="500"/>
      <c r="J52" s="500"/>
      <c r="K52" s="500"/>
      <c r="L52" s="378"/>
      <c r="M52" s="378"/>
      <c r="N52" s="378"/>
      <c r="O52" s="378"/>
      <c r="P52" s="378"/>
      <c r="Q52" s="355"/>
      <c r="R52" s="355"/>
      <c r="S52" s="378"/>
      <c r="T52" s="378"/>
      <c r="U52" s="372"/>
      <c r="V52" s="355"/>
      <c r="W52" s="355"/>
      <c r="X52" s="355"/>
      <c r="Y52" s="372"/>
      <c r="Z52" s="355"/>
      <c r="AA52" s="355"/>
    </row>
    <row r="53" spans="1:27" s="34" customFormat="1" ht="25" customHeight="1" x14ac:dyDescent="0.15">
      <c r="A53" s="284"/>
      <c r="B53" s="322" t="s">
        <v>94</v>
      </c>
      <c r="C53" s="500" t="s">
        <v>161</v>
      </c>
      <c r="D53" s="500"/>
      <c r="E53" s="500"/>
      <c r="F53" s="500"/>
      <c r="G53" s="500"/>
      <c r="H53" s="500"/>
      <c r="I53" s="500"/>
      <c r="J53" s="500"/>
      <c r="K53" s="500"/>
      <c r="L53" s="386"/>
      <c r="M53" s="387"/>
      <c r="N53" s="387"/>
      <c r="O53" s="387"/>
      <c r="P53" s="387"/>
      <c r="Q53" s="355"/>
      <c r="R53" s="388"/>
      <c r="S53" s="389"/>
      <c r="T53" s="387"/>
      <c r="U53" s="372"/>
      <c r="V53" s="355"/>
      <c r="W53" s="355"/>
      <c r="X53" s="355"/>
      <c r="Y53" s="372"/>
      <c r="Z53" s="355"/>
      <c r="AA53" s="355"/>
    </row>
    <row r="54" spans="1:27" s="34" customFormat="1" ht="25" customHeight="1" x14ac:dyDescent="0.15">
      <c r="A54" s="284"/>
      <c r="B54" s="320" t="s">
        <v>98</v>
      </c>
      <c r="C54" s="500" t="s">
        <v>149</v>
      </c>
      <c r="D54" s="500"/>
      <c r="E54" s="500"/>
      <c r="F54" s="500"/>
      <c r="G54" s="500"/>
      <c r="H54" s="500"/>
      <c r="I54" s="500"/>
      <c r="J54" s="500"/>
      <c r="K54" s="500"/>
      <c r="L54" s="386"/>
      <c r="M54" s="387"/>
      <c r="N54" s="387"/>
      <c r="O54" s="387"/>
      <c r="P54" s="387"/>
      <c r="Q54" s="355"/>
      <c r="R54" s="388"/>
      <c r="S54" s="389"/>
      <c r="T54" s="387"/>
      <c r="U54" s="372"/>
      <c r="V54" s="355"/>
      <c r="W54" s="355"/>
      <c r="X54" s="355"/>
      <c r="Y54" s="372"/>
      <c r="Z54" s="355"/>
      <c r="AA54" s="355"/>
    </row>
    <row r="55" spans="1:27" s="34" customFormat="1" ht="25" customHeight="1" x14ac:dyDescent="0.15">
      <c r="A55" s="284"/>
      <c r="B55" s="318" t="s">
        <v>99</v>
      </c>
      <c r="C55" s="502" t="s">
        <v>100</v>
      </c>
      <c r="D55" s="500"/>
      <c r="E55" s="500"/>
      <c r="F55" s="500"/>
      <c r="G55" s="500"/>
      <c r="H55" s="500"/>
      <c r="I55" s="500"/>
      <c r="J55" s="500"/>
      <c r="K55" s="500"/>
      <c r="L55" s="386"/>
      <c r="M55" s="387"/>
      <c r="N55" s="387"/>
      <c r="O55" s="387"/>
      <c r="P55" s="387"/>
      <c r="Q55" s="355"/>
      <c r="R55" s="388"/>
      <c r="S55" s="389"/>
      <c r="T55" s="387"/>
      <c r="U55" s="372"/>
      <c r="V55" s="355"/>
      <c r="W55" s="355"/>
      <c r="X55" s="355"/>
      <c r="Y55" s="372"/>
      <c r="Z55" s="355"/>
      <c r="AA55" s="355"/>
    </row>
    <row r="56" spans="1:27" s="34" customFormat="1" ht="25" customHeight="1" x14ac:dyDescent="0.15">
      <c r="A56" s="284"/>
      <c r="B56" s="311" t="s">
        <v>32</v>
      </c>
      <c r="C56" s="477" t="s">
        <v>32</v>
      </c>
      <c r="D56" s="478"/>
      <c r="E56" s="478"/>
      <c r="F56" s="478"/>
      <c r="G56" s="478"/>
      <c r="H56" s="478"/>
      <c r="I56" s="478"/>
      <c r="J56" s="478"/>
      <c r="K56" s="478"/>
      <c r="L56" s="386"/>
      <c r="M56" s="387"/>
      <c r="N56" s="387"/>
      <c r="O56" s="387"/>
      <c r="P56" s="387"/>
      <c r="Q56" s="355"/>
      <c r="R56" s="388"/>
      <c r="S56" s="389"/>
      <c r="T56" s="387"/>
      <c r="U56" s="372"/>
      <c r="V56" s="355"/>
      <c r="W56" s="355"/>
      <c r="X56" s="355"/>
      <c r="Y56" s="372"/>
      <c r="Z56" s="355"/>
      <c r="AA56" s="355"/>
    </row>
    <row r="57" spans="1:27" s="34" customFormat="1" ht="25" customHeight="1" x14ac:dyDescent="0.15">
      <c r="A57" s="284"/>
      <c r="B57" s="390"/>
      <c r="C57" s="477" t="s">
        <v>152</v>
      </c>
      <c r="D57" s="478"/>
      <c r="E57" s="478"/>
      <c r="F57" s="478"/>
      <c r="G57" s="478"/>
      <c r="H57" s="478"/>
      <c r="I57" s="478"/>
      <c r="J57" s="478"/>
      <c r="K57" s="478"/>
      <c r="L57" s="386"/>
      <c r="M57" s="387"/>
      <c r="N57" s="387"/>
      <c r="O57" s="387"/>
      <c r="P57" s="387"/>
      <c r="Q57" s="355"/>
      <c r="R57" s="388"/>
      <c r="S57" s="389"/>
      <c r="T57" s="387"/>
      <c r="U57" s="372"/>
      <c r="V57" s="355"/>
      <c r="W57" s="355"/>
      <c r="X57" s="355"/>
      <c r="Y57" s="372"/>
      <c r="Z57" s="355"/>
      <c r="AA57" s="355"/>
    </row>
    <row r="58" spans="1:27" s="34" customFormat="1" ht="25" customHeight="1" x14ac:dyDescent="0.15">
      <c r="A58" s="164"/>
      <c r="B58" s="176"/>
      <c r="C58" s="177"/>
      <c r="D58" s="177"/>
      <c r="E58" s="176"/>
      <c r="F58" s="178"/>
      <c r="G58" s="178"/>
      <c r="H58" s="178"/>
      <c r="I58" s="178"/>
      <c r="J58" s="179"/>
      <c r="K58" s="180"/>
      <c r="L58" s="180"/>
      <c r="M58" s="179"/>
      <c r="N58" s="179"/>
      <c r="O58" s="154"/>
      <c r="P58" s="154"/>
      <c r="R58" s="153"/>
      <c r="S58" s="156"/>
      <c r="T58" s="154"/>
      <c r="U58" s="40"/>
      <c r="Y58" s="40"/>
    </row>
    <row r="59" spans="1:27" s="34" customFormat="1" ht="25" customHeight="1" x14ac:dyDescent="0.15">
      <c r="A59" s="164"/>
      <c r="B59" s="176"/>
      <c r="C59" s="177"/>
      <c r="D59" s="177"/>
      <c r="E59" s="176"/>
      <c r="F59" s="178"/>
      <c r="G59" s="178"/>
      <c r="H59" s="178"/>
      <c r="I59" s="178"/>
      <c r="J59" s="179"/>
      <c r="K59" s="180"/>
      <c r="L59" s="180"/>
      <c r="M59" s="179"/>
      <c r="N59" s="179"/>
      <c r="O59" s="154"/>
      <c r="P59" s="154"/>
      <c r="R59" s="153"/>
      <c r="S59" s="156"/>
      <c r="T59" s="154"/>
      <c r="U59" s="40"/>
      <c r="V59" s="37"/>
      <c r="W59" s="37"/>
      <c r="X59" s="37"/>
      <c r="Y59" s="40"/>
    </row>
    <row r="60" spans="1:27" s="34" customFormat="1" ht="25" customHeight="1" x14ac:dyDescent="0.15">
      <c r="A60" s="181"/>
      <c r="B60" s="182"/>
      <c r="C60" s="182"/>
      <c r="D60" s="182"/>
      <c r="E60" s="182"/>
      <c r="F60" s="182"/>
      <c r="G60" s="182"/>
      <c r="H60" s="182"/>
      <c r="I60" s="178"/>
      <c r="J60" s="183"/>
      <c r="K60" s="183"/>
      <c r="L60" s="179"/>
      <c r="M60" s="179"/>
      <c r="N60" s="179"/>
      <c r="O60" s="154"/>
      <c r="P60" s="154"/>
      <c r="Q60" s="154"/>
      <c r="R60" s="153"/>
      <c r="S60" s="156"/>
      <c r="T60" s="154"/>
      <c r="U60" s="40"/>
      <c r="V60" s="37"/>
      <c r="W60" s="37"/>
      <c r="X60" s="37"/>
      <c r="Y60" s="40"/>
    </row>
    <row r="61" spans="1:27" s="34" customFormat="1" ht="25" customHeight="1" x14ac:dyDescent="0.15">
      <c r="A61" s="164"/>
      <c r="B61" s="176"/>
      <c r="C61" s="177"/>
      <c r="D61" s="177"/>
      <c r="E61" s="178"/>
      <c r="F61" s="178"/>
      <c r="G61" s="178"/>
      <c r="H61" s="178"/>
      <c r="I61" s="178"/>
      <c r="J61" s="183"/>
      <c r="K61" s="183"/>
      <c r="L61" s="179"/>
      <c r="M61" s="179"/>
      <c r="N61" s="179"/>
      <c r="O61" s="154"/>
      <c r="P61" s="154"/>
      <c r="R61" s="153"/>
      <c r="S61" s="156"/>
      <c r="T61" s="154"/>
      <c r="U61" s="40"/>
      <c r="V61" s="37"/>
      <c r="W61" s="37"/>
      <c r="X61" s="37"/>
      <c r="Y61" s="40"/>
    </row>
    <row r="62" spans="1:27" s="34" customFormat="1" ht="25" customHeight="1" x14ac:dyDescent="0.15">
      <c r="A62" s="164"/>
      <c r="B62" s="176"/>
      <c r="C62" s="177"/>
      <c r="D62" s="177"/>
      <c r="E62" s="178"/>
      <c r="F62" s="178"/>
      <c r="G62" s="178"/>
      <c r="H62" s="178"/>
      <c r="I62" s="178"/>
      <c r="J62" s="183"/>
      <c r="K62" s="183"/>
      <c r="L62" s="179"/>
      <c r="M62" s="179"/>
      <c r="N62" s="179"/>
      <c r="O62" s="157"/>
      <c r="P62" s="157"/>
      <c r="R62" s="153"/>
      <c r="S62" s="156"/>
      <c r="T62" s="154"/>
      <c r="U62" s="40"/>
      <c r="V62" s="37"/>
      <c r="W62" s="37"/>
      <c r="X62" s="37"/>
      <c r="Y62" s="40"/>
    </row>
    <row r="63" spans="1:27" s="34" customFormat="1" ht="25" customHeight="1" x14ac:dyDescent="0.15">
      <c r="A63" s="164"/>
      <c r="B63" s="184"/>
      <c r="C63" s="140"/>
      <c r="D63" s="140"/>
      <c r="E63" s="140"/>
      <c r="F63" s="185"/>
      <c r="G63" s="185"/>
      <c r="H63" s="185"/>
      <c r="I63" s="185"/>
      <c r="J63" s="185"/>
      <c r="K63" s="185"/>
      <c r="L63" s="185"/>
      <c r="M63" s="185"/>
      <c r="N63" s="185"/>
      <c r="O63" s="158"/>
      <c r="P63" s="158"/>
      <c r="Q63" s="158"/>
      <c r="R63" s="158"/>
      <c r="S63" s="158"/>
      <c r="T63" s="62"/>
      <c r="U63" s="40"/>
      <c r="V63" s="37"/>
      <c r="W63" s="37"/>
      <c r="X63" s="37"/>
      <c r="Y63" s="40"/>
    </row>
    <row r="64" spans="1:27" s="34" customFormat="1" ht="25" customHeight="1" x14ac:dyDescent="0.15">
      <c r="A64" s="164"/>
      <c r="B64" s="167"/>
      <c r="C64" s="186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87"/>
      <c r="O64" s="39"/>
      <c r="P64" s="37"/>
      <c r="Q64" s="37"/>
      <c r="R64" s="39"/>
      <c r="S64" s="37"/>
      <c r="T64" s="40"/>
      <c r="U64" s="37"/>
      <c r="V64" s="37"/>
      <c r="W64" s="37"/>
      <c r="X64" s="40"/>
    </row>
    <row r="65" spans="1:113" s="46" customFormat="1" ht="25" customHeight="1" x14ac:dyDescent="0.15">
      <c r="A65" s="164"/>
      <c r="B65" s="167"/>
      <c r="C65" s="186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87"/>
      <c r="O65" s="23"/>
      <c r="P65" s="48"/>
      <c r="Q65" s="48"/>
      <c r="R65" s="23"/>
      <c r="S65" s="24"/>
      <c r="T65" s="25"/>
      <c r="U65" s="24"/>
      <c r="V65" s="24"/>
      <c r="W65" s="24"/>
      <c r="X65" s="26"/>
    </row>
    <row r="66" spans="1:113" s="46" customFormat="1" ht="25" customHeight="1" x14ac:dyDescent="0.15">
      <c r="A66" s="164"/>
      <c r="B66" s="167"/>
      <c r="C66" s="186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87"/>
      <c r="O66" s="23"/>
      <c r="P66" s="48"/>
      <c r="Q66" s="48"/>
      <c r="R66" s="23"/>
      <c r="S66" s="24"/>
      <c r="T66" s="25"/>
      <c r="U66" s="24"/>
      <c r="V66" s="24"/>
      <c r="W66" s="24"/>
      <c r="X66" s="26"/>
    </row>
    <row r="67" spans="1:113" s="46" customFormat="1" ht="25" customHeight="1" x14ac:dyDescent="0.15">
      <c r="A67" s="164"/>
      <c r="B67" s="166"/>
      <c r="C67" s="167"/>
      <c r="D67" s="167"/>
      <c r="E67" s="168"/>
      <c r="F67" s="168"/>
      <c r="G67" s="169"/>
      <c r="H67" s="169"/>
      <c r="I67" s="169"/>
      <c r="J67" s="169"/>
      <c r="K67" s="169"/>
      <c r="L67" s="169"/>
      <c r="M67" s="169"/>
      <c r="N67" s="187"/>
      <c r="O67" s="23"/>
      <c r="P67" s="48"/>
      <c r="Q67" s="48"/>
      <c r="R67" s="23"/>
      <c r="S67" s="24"/>
      <c r="T67" s="25"/>
      <c r="U67" s="24"/>
      <c r="V67" s="24"/>
      <c r="W67" s="24"/>
      <c r="X67" s="26"/>
    </row>
    <row r="68" spans="1:113" s="9" customFormat="1" ht="25" customHeight="1" x14ac:dyDescent="0.15">
      <c r="A68" s="188"/>
      <c r="B68" s="166"/>
      <c r="C68" s="167"/>
      <c r="D68" s="167"/>
      <c r="E68" s="168"/>
      <c r="F68" s="168"/>
      <c r="G68" s="164"/>
      <c r="H68" s="164"/>
      <c r="I68" s="164"/>
      <c r="J68" s="164"/>
      <c r="K68" s="164"/>
      <c r="L68" s="164"/>
      <c r="M68" s="164"/>
      <c r="N68" s="164"/>
      <c r="O68" s="46"/>
      <c r="P68" s="46"/>
      <c r="Q68" s="46"/>
      <c r="S68" s="7"/>
      <c r="T68" s="7"/>
      <c r="U68" s="7"/>
      <c r="V68" s="7"/>
      <c r="W68" s="7"/>
      <c r="X68" s="7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</row>
    <row r="69" spans="1:113" ht="25" customHeight="1" x14ac:dyDescent="0.15">
      <c r="A69" s="189"/>
      <c r="B69" s="166"/>
      <c r="C69" s="167"/>
      <c r="D69" s="167"/>
      <c r="E69" s="168"/>
      <c r="F69" s="168"/>
      <c r="G69" s="164"/>
      <c r="H69" s="164"/>
      <c r="I69" s="164"/>
      <c r="J69" s="164"/>
      <c r="K69" s="164"/>
      <c r="L69" s="164"/>
      <c r="M69" s="164"/>
      <c r="N69" s="164"/>
      <c r="O69" s="46"/>
      <c r="P69" s="46"/>
      <c r="Q69" s="46"/>
      <c r="V69" s="2"/>
      <c r="W69" s="2"/>
      <c r="X69" s="2"/>
      <c r="AC69" s="1"/>
      <c r="DI69"/>
    </row>
    <row r="70" spans="1:113" ht="25" customHeight="1" x14ac:dyDescent="0.15">
      <c r="A70" s="189"/>
      <c r="B70" s="166"/>
      <c r="C70" s="167"/>
      <c r="D70" s="167"/>
      <c r="E70" s="168"/>
      <c r="F70" s="168"/>
      <c r="G70" s="164"/>
      <c r="H70" s="164"/>
      <c r="I70" s="164"/>
      <c r="J70" s="164"/>
      <c r="K70" s="164"/>
      <c r="L70" s="164"/>
      <c r="M70" s="164"/>
      <c r="N70" s="164"/>
      <c r="O70" s="46"/>
      <c r="P70" s="46"/>
      <c r="Q70" s="46"/>
      <c r="V70" s="6"/>
      <c r="W70" s="6"/>
      <c r="X70" s="6"/>
      <c r="AC70" s="1"/>
      <c r="DI70"/>
    </row>
    <row r="71" spans="1:113" ht="25" customHeight="1" x14ac:dyDescent="0.15">
      <c r="A71" s="189"/>
      <c r="B71" s="170"/>
      <c r="C71" s="167"/>
      <c r="D71" s="171"/>
      <c r="E71" s="172"/>
      <c r="F71" s="172"/>
      <c r="G71" s="164"/>
      <c r="H71" s="164"/>
      <c r="I71" s="164"/>
      <c r="J71" s="164"/>
      <c r="K71" s="164"/>
      <c r="L71" s="164"/>
      <c r="M71" s="164"/>
      <c r="N71" s="164"/>
      <c r="O71" s="46"/>
      <c r="P71" s="46"/>
      <c r="Q71" s="46"/>
      <c r="V71" s="6"/>
      <c r="W71" s="6"/>
      <c r="X71" s="6"/>
      <c r="AC71" s="1"/>
      <c r="DI71"/>
    </row>
    <row r="72" spans="1:113" ht="25" customHeight="1" x14ac:dyDescent="0.15">
      <c r="A72" s="189"/>
      <c r="B72" s="170"/>
      <c r="C72" s="167"/>
      <c r="D72" s="171"/>
      <c r="E72" s="172"/>
      <c r="F72" s="172"/>
      <c r="G72" s="164"/>
      <c r="H72" s="164"/>
      <c r="I72" s="164"/>
      <c r="J72" s="164"/>
      <c r="K72" s="164"/>
      <c r="L72" s="164"/>
      <c r="M72" s="164"/>
      <c r="N72" s="164"/>
      <c r="O72" s="46"/>
      <c r="P72" s="46"/>
      <c r="Q72" s="46"/>
      <c r="R72" s="2"/>
      <c r="S72" s="2"/>
      <c r="T72" s="2"/>
      <c r="U72" s="2"/>
      <c r="V72" s="2"/>
      <c r="W72" s="2"/>
      <c r="X72" s="2"/>
      <c r="AC72" s="1"/>
      <c r="DI72"/>
    </row>
    <row r="73" spans="1:113" s="1" customFormat="1" ht="25" customHeight="1" x14ac:dyDescent="0.15">
      <c r="A73" s="190"/>
      <c r="B73" s="170"/>
      <c r="C73" s="167"/>
      <c r="D73" s="171"/>
      <c r="E73" s="172"/>
      <c r="F73" s="172"/>
      <c r="G73" s="164"/>
      <c r="H73" s="164"/>
      <c r="I73" s="164"/>
      <c r="J73" s="164"/>
      <c r="K73" s="164"/>
      <c r="L73" s="164"/>
      <c r="M73" s="164"/>
      <c r="N73" s="164"/>
      <c r="O73" s="46"/>
      <c r="P73" s="46"/>
      <c r="Q73" s="46"/>
      <c r="R73" s="2"/>
      <c r="S73" s="2"/>
      <c r="T73" s="2"/>
      <c r="U73" s="2"/>
      <c r="V73" s="2"/>
      <c r="W73" s="3"/>
      <c r="X73" s="3"/>
    </row>
    <row r="74" spans="1:113" s="1" customFormat="1" ht="25" customHeight="1" x14ac:dyDescent="0.15">
      <c r="A74" s="190"/>
      <c r="B74" s="170"/>
      <c r="C74" s="167"/>
      <c r="D74" s="171"/>
      <c r="E74" s="172"/>
      <c r="F74" s="172"/>
      <c r="G74" s="164"/>
      <c r="H74" s="164"/>
      <c r="I74" s="164"/>
      <c r="J74" s="164"/>
      <c r="K74" s="191"/>
      <c r="L74" s="164"/>
      <c r="M74" s="164"/>
      <c r="N74" s="164"/>
      <c r="O74" s="46"/>
      <c r="P74" s="46"/>
      <c r="Q74" s="46"/>
      <c r="R74" s="2"/>
      <c r="S74" s="2"/>
      <c r="T74" s="2"/>
      <c r="U74" s="2"/>
      <c r="V74" s="2"/>
      <c r="W74" s="3"/>
      <c r="X74" s="3"/>
    </row>
    <row r="75" spans="1:113" s="1" customFormat="1" ht="25" customHeight="1" x14ac:dyDescent="0.15">
      <c r="A75" s="190"/>
      <c r="B75" s="173"/>
      <c r="C75" s="173"/>
      <c r="D75" s="173"/>
      <c r="E75" s="173"/>
      <c r="F75" s="174"/>
      <c r="G75" s="175"/>
      <c r="H75" s="175"/>
      <c r="I75" s="164"/>
      <c r="J75" s="164"/>
      <c r="K75" s="165"/>
      <c r="L75" s="164"/>
      <c r="M75" s="164"/>
      <c r="N75" s="164"/>
      <c r="O75" s="46"/>
      <c r="P75" s="46"/>
      <c r="Q75" s="46"/>
      <c r="R75" s="2"/>
      <c r="S75" s="2"/>
      <c r="T75" s="2"/>
      <c r="U75"/>
      <c r="V75"/>
      <c r="W75"/>
      <c r="X75"/>
      <c r="Y75" s="3"/>
      <c r="Z75" s="3"/>
      <c r="AA75" s="3"/>
      <c r="AB75" s="3"/>
    </row>
    <row r="76" spans="1:113" s="1" customFormat="1" ht="15" customHeight="1" x14ac:dyDescent="0.15">
      <c r="A76" s="3"/>
      <c r="B76" s="167"/>
      <c r="C76" s="167"/>
      <c r="D76" s="171"/>
      <c r="E76" s="164"/>
      <c r="F76" s="164"/>
      <c r="G76" s="164"/>
      <c r="H76" s="164"/>
      <c r="I76" s="34"/>
      <c r="J76" s="34"/>
      <c r="K76" s="46"/>
      <c r="L76" s="46"/>
      <c r="M76" s="46"/>
      <c r="N76" s="46"/>
      <c r="O76" s="46"/>
      <c r="P76" s="46"/>
      <c r="Q76" s="46"/>
      <c r="R76" s="2"/>
      <c r="S76" s="2"/>
      <c r="T76" s="2"/>
      <c r="U76"/>
      <c r="V76"/>
      <c r="W76"/>
      <c r="X76"/>
      <c r="Y76" s="3"/>
      <c r="Z76" s="3"/>
      <c r="AA76" s="3"/>
      <c r="AB76" s="3"/>
    </row>
    <row r="77" spans="1:113" s="1" customFormat="1" ht="25" customHeight="1" x14ac:dyDescent="0.15">
      <c r="A77" s="3"/>
      <c r="B77" s="40"/>
      <c r="C77" s="37"/>
      <c r="D77" s="479"/>
      <c r="E77" s="479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5"/>
      <c r="S77" s="5"/>
      <c r="T77" s="5"/>
      <c r="U77" s="10"/>
      <c r="V77" s="10"/>
      <c r="W77"/>
      <c r="X77"/>
      <c r="Y77"/>
      <c r="Z77"/>
      <c r="AA77"/>
      <c r="AB77"/>
    </row>
    <row r="78" spans="1:113" s="1" customFormat="1" ht="16" x14ac:dyDescent="0.15">
      <c r="A78" s="3"/>
      <c r="B78" s="37"/>
      <c r="C78" s="37"/>
      <c r="D78" s="479"/>
      <c r="E78" s="479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2"/>
      <c r="S78" s="2"/>
      <c r="T78" s="2"/>
      <c r="U78"/>
      <c r="V78"/>
      <c r="W78"/>
      <c r="X78"/>
      <c r="Y78"/>
      <c r="Z78"/>
      <c r="AA78"/>
      <c r="AB78"/>
    </row>
    <row r="79" spans="1:113" s="1" customFormat="1" ht="16" x14ac:dyDescent="0.15">
      <c r="A79" s="3"/>
      <c r="B79" s="159"/>
      <c r="C79" s="37"/>
      <c r="D79" s="479"/>
      <c r="E79" s="479"/>
      <c r="F79" s="34"/>
      <c r="G79" s="160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"/>
      <c r="S79"/>
      <c r="T79"/>
      <c r="U79"/>
      <c r="V79"/>
      <c r="W79"/>
      <c r="X79"/>
      <c r="Y79"/>
      <c r="Z79"/>
      <c r="AA79"/>
      <c r="AB79"/>
    </row>
    <row r="80" spans="1:113" s="1" customFormat="1" ht="16" x14ac:dyDescent="0.15">
      <c r="A80" s="3"/>
      <c r="B80" s="159"/>
      <c r="C80" s="42"/>
      <c r="D80" s="479"/>
      <c r="E80" s="479"/>
      <c r="F80" s="34"/>
      <c r="G80" s="160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"/>
      <c r="S80"/>
      <c r="T80"/>
      <c r="U80"/>
      <c r="V80"/>
      <c r="W80"/>
      <c r="X80"/>
      <c r="Y80"/>
      <c r="Z80"/>
      <c r="AA80"/>
      <c r="AB80"/>
    </row>
    <row r="81" spans="1:28" s="1" customFormat="1" ht="16" x14ac:dyDescent="0.15">
      <c r="A81" s="3"/>
      <c r="B81" s="159"/>
      <c r="C81" s="42"/>
      <c r="D81" s="479"/>
      <c r="E81" s="479"/>
      <c r="F81" s="34"/>
      <c r="G81" s="160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"/>
      <c r="S81"/>
      <c r="T81"/>
      <c r="U81"/>
      <c r="V81"/>
      <c r="W81"/>
      <c r="X81"/>
      <c r="Y81"/>
      <c r="Z81"/>
      <c r="AA81"/>
      <c r="AB81"/>
    </row>
    <row r="82" spans="1:28" s="1" customFormat="1" ht="16" x14ac:dyDescent="0.15">
      <c r="A82" s="3"/>
      <c r="B82" s="159"/>
      <c r="C82" s="42"/>
      <c r="D82" s="479"/>
      <c r="E82" s="479"/>
      <c r="F82" s="34"/>
      <c r="G82" s="160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"/>
      <c r="S82"/>
      <c r="T82"/>
      <c r="U82"/>
      <c r="V82"/>
      <c r="W82"/>
      <c r="X82"/>
      <c r="Y82"/>
      <c r="Z82"/>
      <c r="AA82"/>
      <c r="AB82"/>
    </row>
    <row r="83" spans="1:28" s="1" customFormat="1" ht="16" x14ac:dyDescent="0.15">
      <c r="A83" s="3"/>
      <c r="B83" s="34"/>
      <c r="C83" s="34"/>
      <c r="D83" s="479"/>
      <c r="E83" s="479"/>
      <c r="F83" s="34"/>
      <c r="G83" s="481"/>
      <c r="H83" s="481"/>
      <c r="I83" s="34"/>
      <c r="J83" s="34"/>
      <c r="K83" s="34"/>
      <c r="L83" s="34"/>
      <c r="M83" s="34"/>
      <c r="N83" s="34"/>
      <c r="O83" s="34"/>
      <c r="P83" s="34"/>
      <c r="Q83" s="34"/>
      <c r="R83" s="3"/>
      <c r="S83"/>
      <c r="T83"/>
      <c r="U83"/>
      <c r="V83"/>
      <c r="W83"/>
      <c r="X83"/>
      <c r="Y83"/>
      <c r="Z83"/>
      <c r="AA83"/>
      <c r="AB83"/>
    </row>
    <row r="84" spans="1:28" s="1" customFormat="1" ht="16" x14ac:dyDescent="0.15">
      <c r="A84" s="3"/>
      <c r="B84" s="37"/>
      <c r="C84" s="37"/>
      <c r="D84" s="47"/>
      <c r="E84" s="47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"/>
      <c r="S84"/>
      <c r="T84"/>
      <c r="U84"/>
      <c r="V84"/>
      <c r="W84"/>
      <c r="X84"/>
      <c r="Y84"/>
      <c r="Z84"/>
      <c r="AA84"/>
      <c r="AB84"/>
    </row>
    <row r="85" spans="1:28" s="1" customFormat="1" x14ac:dyDescent="0.15">
      <c r="A85" s="3"/>
      <c r="B85" s="3"/>
      <c r="C85" s="3"/>
      <c r="D85" s="3"/>
      <c r="E85" s="3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"/>
      <c r="S85"/>
      <c r="T85"/>
      <c r="U85"/>
      <c r="V85"/>
      <c r="W85"/>
      <c r="X85"/>
      <c r="Y85"/>
      <c r="Z85"/>
      <c r="AA85"/>
      <c r="AB85"/>
    </row>
    <row r="86" spans="1:28" s="1" customFormat="1" ht="16" x14ac:dyDescent="0.15">
      <c r="A86" s="3"/>
      <c r="B86" s="3"/>
      <c r="C86" s="3"/>
      <c r="D86" s="3"/>
      <c r="E86" s="3"/>
      <c r="F86" s="34"/>
      <c r="G86" s="34"/>
      <c r="H86" s="34"/>
      <c r="I86" s="34"/>
      <c r="J86" s="34"/>
      <c r="K86" s="482"/>
      <c r="L86" s="480"/>
      <c r="M86" s="160"/>
      <c r="N86" s="34"/>
      <c r="O86" s="161"/>
      <c r="P86" s="34"/>
      <c r="Q86" s="34"/>
      <c r="R86" s="3"/>
      <c r="S86"/>
      <c r="T86"/>
      <c r="U86"/>
      <c r="V86"/>
      <c r="W86"/>
      <c r="X86"/>
      <c r="Y86"/>
      <c r="Z86"/>
      <c r="AA86"/>
      <c r="AB86"/>
    </row>
    <row r="87" spans="1:28" s="1" customFormat="1" x14ac:dyDescent="0.15">
      <c r="A87" s="3"/>
      <c r="B87" s="3"/>
      <c r="C87" s="3"/>
      <c r="D87" s="3"/>
      <c r="E87" s="3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"/>
      <c r="S87"/>
      <c r="T87"/>
      <c r="U87"/>
      <c r="V87"/>
      <c r="W87"/>
      <c r="X87"/>
      <c r="Y87"/>
      <c r="Z87"/>
      <c r="AA87"/>
      <c r="AB87"/>
    </row>
    <row r="88" spans="1:28" s="1" customFormat="1" ht="16" x14ac:dyDescent="0.15">
      <c r="A88" s="3"/>
      <c r="B88" s="3"/>
      <c r="C88" s="3"/>
      <c r="D88" s="3"/>
      <c r="E88" s="3"/>
      <c r="F88" s="34"/>
      <c r="G88" s="34"/>
      <c r="H88" s="34"/>
      <c r="I88" s="480"/>
      <c r="J88" s="480"/>
      <c r="K88" s="480"/>
      <c r="L88" s="480"/>
      <c r="M88" s="37"/>
      <c r="N88" s="37"/>
      <c r="O88" s="161"/>
      <c r="P88" s="34"/>
      <c r="Q88" s="34"/>
      <c r="R88" s="3"/>
      <c r="S88"/>
      <c r="T88"/>
      <c r="U88"/>
      <c r="V88"/>
      <c r="W88"/>
      <c r="X88"/>
      <c r="Y88"/>
      <c r="Z88"/>
      <c r="AA88"/>
      <c r="AB88"/>
    </row>
    <row r="89" spans="1:28" s="1" customFormat="1" x14ac:dyDescent="0.15">
      <c r="A89" s="3"/>
      <c r="B89" s="3"/>
      <c r="C89" s="3"/>
      <c r="D89" s="3"/>
      <c r="E89" s="3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"/>
      <c r="S89"/>
      <c r="T89"/>
      <c r="U89"/>
      <c r="V89"/>
      <c r="W89"/>
      <c r="X89"/>
      <c r="Y89"/>
      <c r="Z89"/>
      <c r="AA89"/>
      <c r="AB89"/>
    </row>
    <row r="90" spans="1:28" s="1" customFormat="1" x14ac:dyDescent="0.15">
      <c r="A90" s="3"/>
      <c r="B90" s="3"/>
      <c r="C90" s="3"/>
      <c r="D90" s="3"/>
      <c r="E90" s="3"/>
      <c r="F90" s="34"/>
      <c r="G90" s="34"/>
      <c r="H90" s="34"/>
      <c r="I90" s="34"/>
      <c r="J90" s="34"/>
      <c r="K90" s="162"/>
      <c r="L90" s="34"/>
      <c r="M90" s="34"/>
      <c r="N90" s="34"/>
      <c r="O90" s="34"/>
      <c r="P90" s="34"/>
      <c r="Q90" s="34"/>
      <c r="R90" s="3"/>
      <c r="S90"/>
      <c r="T90"/>
      <c r="U90"/>
      <c r="V90"/>
      <c r="W90"/>
      <c r="X90"/>
      <c r="Y90"/>
      <c r="Z90"/>
      <c r="AA90"/>
      <c r="AB90"/>
    </row>
    <row r="91" spans="1:28" s="1" customFormat="1" ht="16" x14ac:dyDescent="0.15">
      <c r="A91" s="3"/>
      <c r="B91" s="3"/>
      <c r="C91" s="3"/>
      <c r="D91" s="3"/>
      <c r="E91" s="3"/>
      <c r="F91" s="34"/>
      <c r="G91" s="34"/>
      <c r="H91" s="34"/>
      <c r="I91" s="34"/>
      <c r="J91" s="163"/>
      <c r="K91" s="162"/>
      <c r="L91" s="34"/>
      <c r="M91" s="34"/>
      <c r="N91" s="163"/>
      <c r="O91" s="163"/>
      <c r="P91" s="163"/>
      <c r="Q91" s="163"/>
      <c r="R91" s="3"/>
      <c r="S91"/>
      <c r="T91"/>
      <c r="U91"/>
      <c r="V91"/>
      <c r="W91"/>
      <c r="X91"/>
      <c r="Y91"/>
      <c r="Z91"/>
      <c r="AA91"/>
      <c r="AB91"/>
    </row>
    <row r="92" spans="1:28" s="1" customFormat="1" ht="16" x14ac:dyDescent="0.15">
      <c r="A92" s="3"/>
      <c r="B92" s="3"/>
      <c r="C92" s="3"/>
      <c r="D92" s="3"/>
      <c r="E92" s="3"/>
      <c r="F92" s="34"/>
      <c r="G92" s="34"/>
      <c r="H92" s="163"/>
      <c r="I92" s="163"/>
      <c r="J92" s="3"/>
      <c r="K92" s="3"/>
      <c r="L92" s="3"/>
      <c r="M92" s="3"/>
      <c r="N92" s="3"/>
      <c r="O92" s="3"/>
      <c r="P92" s="3"/>
      <c r="Q92" s="3"/>
      <c r="R92" s="3"/>
      <c r="S92"/>
      <c r="T92"/>
      <c r="U92"/>
      <c r="V92"/>
      <c r="W92"/>
      <c r="X92"/>
      <c r="Y92"/>
      <c r="Z92"/>
      <c r="AA92"/>
      <c r="AB92"/>
    </row>
    <row r="93" spans="1:28" s="1" customFormat="1" ht="16" x14ac:dyDescent="0.15">
      <c r="A93" s="3"/>
      <c r="B93" s="3"/>
      <c r="C93" s="3"/>
      <c r="D93" s="3"/>
      <c r="E93" s="3"/>
      <c r="F93" s="163"/>
      <c r="G93" s="16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/>
      <c r="T93"/>
      <c r="U93"/>
      <c r="V93"/>
      <c r="W93"/>
      <c r="X93"/>
      <c r="Y93"/>
      <c r="Z93"/>
      <c r="AA93"/>
      <c r="AB93"/>
    </row>
    <row r="94" spans="1:28" s="1" customFormat="1" x14ac:dyDescent="0.15">
      <c r="A94" s="3"/>
      <c r="B94" s="2"/>
      <c r="C94" s="2"/>
      <c r="D94" s="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/>
      <c r="T94"/>
      <c r="U94"/>
      <c r="V94"/>
      <c r="W94"/>
      <c r="X94"/>
      <c r="Y94"/>
      <c r="Z94"/>
      <c r="AA94"/>
      <c r="AB94"/>
    </row>
    <row r="95" spans="1:28" s="1" customFormat="1" ht="25" x14ac:dyDescent="0.15">
      <c r="A95" s="3"/>
      <c r="B95" s="6"/>
      <c r="C95" s="6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/>
      <c r="T95"/>
      <c r="U95"/>
      <c r="V95"/>
      <c r="W95"/>
      <c r="X95"/>
      <c r="Y95"/>
      <c r="Z95"/>
      <c r="AA95"/>
      <c r="AB95"/>
    </row>
    <row r="96" spans="1:28" s="1" customFormat="1" ht="25" x14ac:dyDescent="0.15">
      <c r="A96" s="3"/>
      <c r="B96" s="6"/>
      <c r="C96" s="6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/>
      <c r="T96"/>
      <c r="U96"/>
      <c r="V96"/>
      <c r="W96"/>
      <c r="X96"/>
      <c r="Y96"/>
      <c r="Z96"/>
      <c r="AA96"/>
      <c r="AB96"/>
    </row>
    <row r="97" spans="1:113" x14ac:dyDescent="0.15">
      <c r="A97" s="3"/>
      <c r="B97" s="2"/>
      <c r="C97" s="2"/>
      <c r="D97" s="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AC97" s="1"/>
      <c r="DI97"/>
    </row>
    <row r="98" spans="1:113" x14ac:dyDescent="0.15">
      <c r="AC98" s="1"/>
      <c r="DI98"/>
    </row>
  </sheetData>
  <sheetProtection algorithmName="SHA-512" hashValue="mhs50pvrksS1+5OMCBlDn8jqFDaejNF87r62U4W/SzKd0dSktMKQx/XZfjkF1+AZ84z4HW4t2uI44nKUP34TJw==" saltValue="gNuIs8eWdzg3TG/wLQCobw==" spinCount="100000" sheet="1" objects="1" scenarios="1"/>
  <mergeCells count="44">
    <mergeCell ref="C56:K56"/>
    <mergeCell ref="A37:A38"/>
    <mergeCell ref="A40:A41"/>
    <mergeCell ref="A43:A44"/>
    <mergeCell ref="C48:H48"/>
    <mergeCell ref="C53:K53"/>
    <mergeCell ref="C54:K54"/>
    <mergeCell ref="C50:K50"/>
    <mergeCell ref="C51:K51"/>
    <mergeCell ref="C52:K52"/>
    <mergeCell ref="C49:H49"/>
    <mergeCell ref="B47:H47"/>
    <mergeCell ref="C55:K55"/>
    <mergeCell ref="X2:Y2"/>
    <mergeCell ref="Z2:AA2"/>
    <mergeCell ref="A4:A9"/>
    <mergeCell ref="G27:H27"/>
    <mergeCell ref="G21:H21"/>
    <mergeCell ref="A11:A21"/>
    <mergeCell ref="A23:A29"/>
    <mergeCell ref="I2:J2"/>
    <mergeCell ref="K2:L2"/>
    <mergeCell ref="N2:O2"/>
    <mergeCell ref="Q2:S2"/>
    <mergeCell ref="T2:U2"/>
    <mergeCell ref="V2:W2"/>
    <mergeCell ref="A1:H1"/>
    <mergeCell ref="A2:B2"/>
    <mergeCell ref="G28:H28"/>
    <mergeCell ref="G29:H29"/>
    <mergeCell ref="G35:H35"/>
    <mergeCell ref="A31:A35"/>
    <mergeCell ref="D81:E81"/>
    <mergeCell ref="I88:J88"/>
    <mergeCell ref="K88:L88"/>
    <mergeCell ref="D82:E82"/>
    <mergeCell ref="D83:E83"/>
    <mergeCell ref="G83:H83"/>
    <mergeCell ref="K86:L86"/>
    <mergeCell ref="C57:K57"/>
    <mergeCell ref="D77:E77"/>
    <mergeCell ref="D78:E78"/>
    <mergeCell ref="D79:E79"/>
    <mergeCell ref="D80:E80"/>
  </mergeCells>
  <pageMargins left="0.7" right="0.7" top="0.78740157499999996" bottom="0.78740157499999996" header="0.3" footer="0.3"/>
  <pageSetup paperSize="8" scale="35" orientation="landscape" horizontalDpi="4294967293" copies="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H55"/>
  <sheetViews>
    <sheetView zoomScale="80" zoomScaleNormal="80" workbookViewId="0">
      <selection activeCell="AB44" sqref="AB44"/>
    </sheetView>
  </sheetViews>
  <sheetFormatPr baseColWidth="10" defaultColWidth="8.83203125" defaultRowHeight="13" x14ac:dyDescent="0.15"/>
  <cols>
    <col min="1" max="1" width="29.1640625" customWidth="1"/>
    <col min="2" max="2" width="22.1640625" customWidth="1"/>
    <col min="3" max="6" width="15.83203125" customWidth="1"/>
    <col min="7" max="7" width="17.83203125" customWidth="1"/>
    <col min="8" max="27" width="15.83203125" customWidth="1"/>
    <col min="28" max="28" width="30.83203125" customWidth="1"/>
    <col min="29" max="29" width="35.83203125" style="1" customWidth="1"/>
    <col min="30" max="34" width="8.83203125" style="1"/>
    <col min="35" max="35" width="15.1640625" style="1" bestFit="1" customWidth="1"/>
    <col min="36" max="36" width="8.83203125" style="1"/>
    <col min="37" max="37" width="12" style="1" bestFit="1" customWidth="1"/>
    <col min="38" max="38" width="8.83203125" style="1"/>
    <col min="39" max="39" width="13" style="1" bestFit="1" customWidth="1"/>
    <col min="40" max="112" width="8.83203125" style="1"/>
  </cols>
  <sheetData>
    <row r="1" spans="1:30" ht="100.25" customHeight="1" thickBot="1" x14ac:dyDescent="0.2">
      <c r="A1" s="513" t="s">
        <v>157</v>
      </c>
      <c r="B1" s="514"/>
      <c r="C1" s="514"/>
      <c r="D1" s="514"/>
      <c r="E1" s="514"/>
      <c r="F1" s="514"/>
      <c r="G1" s="514"/>
      <c r="H1" s="514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7"/>
      <c r="AD1" s="77"/>
    </row>
    <row r="2" spans="1:30" s="46" customFormat="1" ht="100" customHeight="1" thickBot="1" x14ac:dyDescent="0.2">
      <c r="A2" s="515" t="s">
        <v>20</v>
      </c>
      <c r="B2" s="505"/>
      <c r="C2" s="121" t="s">
        <v>81</v>
      </c>
      <c r="D2" s="122" t="s">
        <v>39</v>
      </c>
      <c r="E2" s="122" t="s">
        <v>38</v>
      </c>
      <c r="F2" s="122" t="s">
        <v>37</v>
      </c>
      <c r="G2" s="122" t="s">
        <v>89</v>
      </c>
      <c r="H2" s="122" t="s">
        <v>109</v>
      </c>
      <c r="I2" s="503" t="s">
        <v>90</v>
      </c>
      <c r="J2" s="504"/>
      <c r="K2" s="503" t="s">
        <v>80</v>
      </c>
      <c r="L2" s="504"/>
      <c r="M2" s="122" t="s">
        <v>86</v>
      </c>
      <c r="N2" s="506" t="s">
        <v>31</v>
      </c>
      <c r="O2" s="506"/>
      <c r="P2" s="122" t="s">
        <v>34</v>
      </c>
      <c r="Q2" s="503" t="s">
        <v>28</v>
      </c>
      <c r="R2" s="507"/>
      <c r="S2" s="504"/>
      <c r="T2" s="503" t="s">
        <v>4</v>
      </c>
      <c r="U2" s="504"/>
      <c r="V2" s="503" t="s">
        <v>3</v>
      </c>
      <c r="W2" s="504"/>
      <c r="X2" s="503" t="s">
        <v>2</v>
      </c>
      <c r="Y2" s="504"/>
      <c r="Z2" s="503" t="s">
        <v>73</v>
      </c>
      <c r="AA2" s="505"/>
      <c r="AB2" s="123" t="s">
        <v>108</v>
      </c>
      <c r="AC2" s="124" t="s">
        <v>106</v>
      </c>
      <c r="AD2" s="12"/>
    </row>
    <row r="3" spans="1:30" s="46" customFormat="1" ht="25" customHeight="1" thickBot="1" x14ac:dyDescent="0.2">
      <c r="A3" s="125"/>
      <c r="B3" s="126" t="s">
        <v>79</v>
      </c>
      <c r="C3" s="127" t="s">
        <v>35</v>
      </c>
      <c r="D3" s="128" t="s">
        <v>36</v>
      </c>
      <c r="E3" s="128" t="s">
        <v>36</v>
      </c>
      <c r="F3" s="128" t="s">
        <v>36</v>
      </c>
      <c r="G3" s="31" t="s">
        <v>35</v>
      </c>
      <c r="H3" s="31" t="s">
        <v>35</v>
      </c>
      <c r="I3" s="78" t="s">
        <v>103</v>
      </c>
      <c r="J3" s="20" t="s">
        <v>40</v>
      </c>
      <c r="K3" s="31" t="s">
        <v>110</v>
      </c>
      <c r="L3" s="20" t="s">
        <v>40</v>
      </c>
      <c r="M3" s="31"/>
      <c r="N3" s="31" t="s">
        <v>5</v>
      </c>
      <c r="O3" s="31" t="s">
        <v>16</v>
      </c>
      <c r="P3" s="31" t="s">
        <v>35</v>
      </c>
      <c r="Q3" s="31" t="s">
        <v>105</v>
      </c>
      <c r="R3" s="78" t="s">
        <v>103</v>
      </c>
      <c r="S3" s="20" t="s">
        <v>40</v>
      </c>
      <c r="T3" s="78" t="s">
        <v>103</v>
      </c>
      <c r="U3" s="20" t="s">
        <v>40</v>
      </c>
      <c r="V3" s="78" t="s">
        <v>103</v>
      </c>
      <c r="W3" s="20" t="s">
        <v>40</v>
      </c>
      <c r="X3" s="78" t="s">
        <v>103</v>
      </c>
      <c r="Y3" s="20" t="s">
        <v>40</v>
      </c>
      <c r="Z3" s="78" t="s">
        <v>103</v>
      </c>
      <c r="AA3" s="21" t="s">
        <v>40</v>
      </c>
      <c r="AB3" s="79" t="s">
        <v>107</v>
      </c>
      <c r="AC3" s="44" t="s">
        <v>107</v>
      </c>
      <c r="AD3" s="12"/>
    </row>
    <row r="4" spans="1:30" s="46" customFormat="1" ht="25" customHeight="1" x14ac:dyDescent="0.15">
      <c r="A4" s="516" t="s">
        <v>85</v>
      </c>
      <c r="B4" s="129" t="s">
        <v>23</v>
      </c>
      <c r="C4" s="130">
        <v>1</v>
      </c>
      <c r="D4" s="131">
        <v>1000</v>
      </c>
      <c r="E4" s="131">
        <v>1600</v>
      </c>
      <c r="F4" s="131">
        <v>700</v>
      </c>
      <c r="G4" s="27">
        <v>2</v>
      </c>
      <c r="H4" s="14">
        <v>1</v>
      </c>
      <c r="I4" s="98" t="s">
        <v>88</v>
      </c>
      <c r="J4" s="14">
        <f t="shared" ref="J4:J9" si="0">(G4+H4)*C4*((D4*F4)/1000000)</f>
        <v>2.0999999999999996</v>
      </c>
      <c r="K4" s="14"/>
      <c r="L4" s="14"/>
      <c r="M4" s="14"/>
      <c r="N4" s="14" t="s">
        <v>21</v>
      </c>
      <c r="O4" s="64"/>
      <c r="P4" s="27">
        <v>1</v>
      </c>
      <c r="Q4" s="14" t="s">
        <v>29</v>
      </c>
      <c r="R4" s="108" t="s">
        <v>93</v>
      </c>
      <c r="S4" s="15">
        <f>D4*E4/1000000</f>
        <v>1.6</v>
      </c>
      <c r="T4" s="108" t="s">
        <v>93</v>
      </c>
      <c r="U4" s="14">
        <f>E4*F4/1000000</f>
        <v>1.1200000000000001</v>
      </c>
      <c r="V4" s="108" t="s">
        <v>93</v>
      </c>
      <c r="W4" s="14">
        <f>E4*F4/1000000</f>
        <v>1.1200000000000001</v>
      </c>
      <c r="X4" s="95" t="s">
        <v>94</v>
      </c>
      <c r="Y4" s="87">
        <f>D4*E4/1000000</f>
        <v>1.6</v>
      </c>
      <c r="Z4" s="116" t="s">
        <v>98</v>
      </c>
      <c r="AA4" s="88">
        <f>D4*F4/1000000</f>
        <v>0.7</v>
      </c>
      <c r="AB4" s="401"/>
      <c r="AC4" s="249"/>
      <c r="AD4" s="12"/>
    </row>
    <row r="5" spans="1:30" s="46" customFormat="1" ht="25" customHeight="1" x14ac:dyDescent="0.15">
      <c r="A5" s="517"/>
      <c r="B5" s="132" t="s">
        <v>22</v>
      </c>
      <c r="C5" s="133">
        <v>1</v>
      </c>
      <c r="D5" s="134">
        <v>1000</v>
      </c>
      <c r="E5" s="134">
        <v>1600</v>
      </c>
      <c r="F5" s="134">
        <v>700</v>
      </c>
      <c r="G5" s="19">
        <v>3</v>
      </c>
      <c r="H5" s="11">
        <v>1</v>
      </c>
      <c r="I5" s="99" t="s">
        <v>88</v>
      </c>
      <c r="J5" s="11">
        <f t="shared" si="0"/>
        <v>2.8</v>
      </c>
      <c r="K5" s="11"/>
      <c r="L5" s="11"/>
      <c r="M5" s="11"/>
      <c r="N5" s="11" t="s">
        <v>21</v>
      </c>
      <c r="O5" s="65"/>
      <c r="P5" s="19">
        <v>1</v>
      </c>
      <c r="Q5" s="11" t="s">
        <v>30</v>
      </c>
      <c r="R5" s="107" t="s">
        <v>93</v>
      </c>
      <c r="S5" s="13">
        <f t="shared" ref="S5:S9" si="1">D5*E5/1000000</f>
        <v>1.6</v>
      </c>
      <c r="T5" s="43" t="s">
        <v>32</v>
      </c>
      <c r="U5" s="11">
        <f t="shared" ref="U5:U9" si="2">E5*F5/1000000</f>
        <v>1.1200000000000001</v>
      </c>
      <c r="V5" s="111" t="s">
        <v>99</v>
      </c>
      <c r="W5" s="11">
        <f t="shared" ref="W5:W9" si="3">E5*F5/1000000</f>
        <v>1.1200000000000001</v>
      </c>
      <c r="X5" s="107" t="s">
        <v>93</v>
      </c>
      <c r="Y5" s="89">
        <f t="shared" ref="Y5:Y9" si="4">D5*E5/1000000</f>
        <v>1.6</v>
      </c>
      <c r="Z5" s="110" t="s">
        <v>98</v>
      </c>
      <c r="AA5" s="82">
        <f t="shared" ref="AA5:AA9" si="5">D5*F5/1000000</f>
        <v>0.7</v>
      </c>
      <c r="AB5" s="402"/>
      <c r="AC5" s="243"/>
      <c r="AD5" s="12"/>
    </row>
    <row r="6" spans="1:30" s="46" customFormat="1" ht="25" customHeight="1" x14ac:dyDescent="0.15">
      <c r="A6" s="517"/>
      <c r="B6" s="132" t="s">
        <v>24</v>
      </c>
      <c r="C6" s="133">
        <v>1</v>
      </c>
      <c r="D6" s="134">
        <v>1000</v>
      </c>
      <c r="E6" s="134">
        <v>800</v>
      </c>
      <c r="F6" s="134">
        <v>700</v>
      </c>
      <c r="G6" s="19">
        <v>1</v>
      </c>
      <c r="H6" s="11"/>
      <c r="I6" s="99" t="s">
        <v>88</v>
      </c>
      <c r="J6" s="11">
        <f t="shared" si="0"/>
        <v>0.7</v>
      </c>
      <c r="K6" s="11" t="s">
        <v>21</v>
      </c>
      <c r="L6" s="11">
        <f>D6*F6/1000000</f>
        <v>0.7</v>
      </c>
      <c r="M6" s="11" t="s">
        <v>21</v>
      </c>
      <c r="N6" s="11" t="s">
        <v>21</v>
      </c>
      <c r="O6" s="65"/>
      <c r="P6" s="19">
        <v>1</v>
      </c>
      <c r="Q6" s="11" t="s">
        <v>29</v>
      </c>
      <c r="R6" s="107" t="s">
        <v>93</v>
      </c>
      <c r="S6" s="13">
        <f t="shared" si="1"/>
        <v>0.8</v>
      </c>
      <c r="T6" s="107" t="s">
        <v>93</v>
      </c>
      <c r="U6" s="11">
        <f t="shared" si="2"/>
        <v>0.56000000000000005</v>
      </c>
      <c r="V6" s="107" t="s">
        <v>93</v>
      </c>
      <c r="W6" s="11">
        <f t="shared" si="3"/>
        <v>0.56000000000000005</v>
      </c>
      <c r="X6" s="43" t="s">
        <v>32</v>
      </c>
      <c r="Y6" s="89">
        <f t="shared" si="4"/>
        <v>0.8</v>
      </c>
      <c r="Z6" s="43" t="s">
        <v>32</v>
      </c>
      <c r="AA6" s="82">
        <f t="shared" si="5"/>
        <v>0.7</v>
      </c>
      <c r="AB6" s="402"/>
      <c r="AC6" s="243">
        <f>AB4+AB5+AB6+AB7+AB8+AB9</f>
        <v>0</v>
      </c>
      <c r="AD6" s="12"/>
    </row>
    <row r="7" spans="1:30" s="46" customFormat="1" ht="25" customHeight="1" x14ac:dyDescent="0.15">
      <c r="A7" s="517"/>
      <c r="B7" s="132" t="s">
        <v>25</v>
      </c>
      <c r="C7" s="133">
        <v>1</v>
      </c>
      <c r="D7" s="134">
        <v>1000</v>
      </c>
      <c r="E7" s="134">
        <v>800</v>
      </c>
      <c r="F7" s="134">
        <v>1000</v>
      </c>
      <c r="G7" s="19">
        <v>2</v>
      </c>
      <c r="H7" s="11"/>
      <c r="I7" s="99" t="s">
        <v>88</v>
      </c>
      <c r="J7" s="11">
        <f t="shared" si="0"/>
        <v>2</v>
      </c>
      <c r="K7" s="11" t="s">
        <v>21</v>
      </c>
      <c r="L7" s="11">
        <f t="shared" ref="L7:L9" si="6">D7*F7/1000000</f>
        <v>1</v>
      </c>
      <c r="M7" s="11" t="s">
        <v>21</v>
      </c>
      <c r="N7" s="11" t="s">
        <v>21</v>
      </c>
      <c r="O7" s="65"/>
      <c r="P7" s="19">
        <v>1</v>
      </c>
      <c r="Q7" s="11" t="s">
        <v>29</v>
      </c>
      <c r="R7" s="107" t="s">
        <v>93</v>
      </c>
      <c r="S7" s="13">
        <f t="shared" si="1"/>
        <v>0.8</v>
      </c>
      <c r="T7" s="111" t="s">
        <v>99</v>
      </c>
      <c r="U7" s="11">
        <f t="shared" si="2"/>
        <v>0.8</v>
      </c>
      <c r="V7" s="96" t="s">
        <v>94</v>
      </c>
      <c r="W7" s="11">
        <f t="shared" si="3"/>
        <v>0.8</v>
      </c>
      <c r="X7" s="107" t="s">
        <v>93</v>
      </c>
      <c r="Y7" s="89">
        <f t="shared" si="4"/>
        <v>0.8</v>
      </c>
      <c r="Z7" s="96" t="s">
        <v>94</v>
      </c>
      <c r="AA7" s="82">
        <f t="shared" si="5"/>
        <v>1</v>
      </c>
      <c r="AB7" s="402"/>
      <c r="AC7" s="243"/>
      <c r="AD7" s="12"/>
    </row>
    <row r="8" spans="1:30" s="46" customFormat="1" ht="25" customHeight="1" x14ac:dyDescent="0.15">
      <c r="A8" s="517"/>
      <c r="B8" s="132" t="s">
        <v>26</v>
      </c>
      <c r="C8" s="133">
        <v>1</v>
      </c>
      <c r="D8" s="134">
        <v>1000</v>
      </c>
      <c r="E8" s="134">
        <v>1200</v>
      </c>
      <c r="F8" s="134">
        <v>1000</v>
      </c>
      <c r="G8" s="19">
        <v>2</v>
      </c>
      <c r="H8" s="11">
        <v>1</v>
      </c>
      <c r="I8" s="99" t="s">
        <v>88</v>
      </c>
      <c r="J8" s="11">
        <f t="shared" si="0"/>
        <v>3</v>
      </c>
      <c r="K8" s="11"/>
      <c r="L8" s="11"/>
      <c r="M8" s="11"/>
      <c r="N8" s="11" t="s">
        <v>21</v>
      </c>
      <c r="O8" s="65"/>
      <c r="P8" s="19">
        <v>1</v>
      </c>
      <c r="Q8" s="18" t="s">
        <v>30</v>
      </c>
      <c r="R8" s="107" t="s">
        <v>93</v>
      </c>
      <c r="S8" s="13">
        <f t="shared" si="1"/>
        <v>1.2</v>
      </c>
      <c r="T8" s="96" t="s">
        <v>94</v>
      </c>
      <c r="U8" s="11">
        <f t="shared" si="2"/>
        <v>1.2</v>
      </c>
      <c r="V8" s="96" t="s">
        <v>94</v>
      </c>
      <c r="W8" s="11">
        <f t="shared" si="3"/>
        <v>1.2</v>
      </c>
      <c r="X8" s="107" t="s">
        <v>93</v>
      </c>
      <c r="Y8" s="89">
        <f t="shared" si="4"/>
        <v>1.2</v>
      </c>
      <c r="Z8" s="110" t="s">
        <v>98</v>
      </c>
      <c r="AA8" s="82">
        <f t="shared" si="5"/>
        <v>1</v>
      </c>
      <c r="AB8" s="402"/>
      <c r="AC8" s="243"/>
      <c r="AD8" s="12"/>
    </row>
    <row r="9" spans="1:30" s="46" customFormat="1" ht="25" customHeight="1" thickBot="1" x14ac:dyDescent="0.2">
      <c r="A9" s="518"/>
      <c r="B9" s="135" t="s">
        <v>27</v>
      </c>
      <c r="C9" s="136">
        <v>1</v>
      </c>
      <c r="D9" s="137">
        <v>1000</v>
      </c>
      <c r="E9" s="137">
        <v>1200</v>
      </c>
      <c r="F9" s="137">
        <v>1000</v>
      </c>
      <c r="G9" s="28">
        <v>2</v>
      </c>
      <c r="H9" s="16"/>
      <c r="I9" s="100" t="s">
        <v>88</v>
      </c>
      <c r="J9" s="16">
        <f t="shared" si="0"/>
        <v>2</v>
      </c>
      <c r="K9" s="16" t="s">
        <v>21</v>
      </c>
      <c r="L9" s="36">
        <f t="shared" si="6"/>
        <v>1</v>
      </c>
      <c r="M9" s="16" t="s">
        <v>21</v>
      </c>
      <c r="N9" s="16" t="s">
        <v>21</v>
      </c>
      <c r="O9" s="66"/>
      <c r="P9" s="28">
        <v>1</v>
      </c>
      <c r="Q9" s="16" t="s">
        <v>29</v>
      </c>
      <c r="R9" s="106" t="s">
        <v>93</v>
      </c>
      <c r="S9" s="17">
        <f t="shared" si="1"/>
        <v>1.2</v>
      </c>
      <c r="T9" s="45" t="s">
        <v>32</v>
      </c>
      <c r="U9" s="16">
        <f t="shared" si="2"/>
        <v>1.2</v>
      </c>
      <c r="V9" s="97" t="s">
        <v>94</v>
      </c>
      <c r="W9" s="16">
        <f t="shared" si="3"/>
        <v>1.2</v>
      </c>
      <c r="X9" s="106" t="s">
        <v>93</v>
      </c>
      <c r="Y9" s="91">
        <f t="shared" si="4"/>
        <v>1.2</v>
      </c>
      <c r="Z9" s="97" t="s">
        <v>94</v>
      </c>
      <c r="AA9" s="92">
        <f t="shared" si="5"/>
        <v>1</v>
      </c>
      <c r="AB9" s="403"/>
      <c r="AC9" s="244"/>
      <c r="AD9" s="12"/>
    </row>
    <row r="10" spans="1:30" s="46" customFormat="1" ht="10" customHeight="1" thickBot="1" x14ac:dyDescent="0.2">
      <c r="A10" s="138"/>
      <c r="B10" s="139"/>
      <c r="C10" s="140"/>
      <c r="D10" s="141"/>
      <c r="E10" s="141"/>
      <c r="F10" s="141"/>
      <c r="G10" s="32"/>
      <c r="H10" s="32"/>
      <c r="I10" s="75"/>
      <c r="J10" s="32"/>
      <c r="K10" s="32"/>
      <c r="L10" s="32"/>
      <c r="M10" s="32"/>
      <c r="N10" s="57"/>
      <c r="O10" s="57"/>
      <c r="P10" s="32"/>
      <c r="Q10" s="68"/>
      <c r="R10" s="32"/>
      <c r="S10" s="68"/>
      <c r="T10" s="32"/>
      <c r="U10" s="68"/>
      <c r="V10" s="32"/>
      <c r="W10" s="67"/>
      <c r="X10" s="32"/>
      <c r="Y10" s="68"/>
      <c r="Z10" s="69"/>
      <c r="AA10" s="80"/>
      <c r="AB10" s="404"/>
      <c r="AC10" s="245"/>
      <c r="AD10" s="12"/>
    </row>
    <row r="11" spans="1:30" s="46" customFormat="1" ht="25" customHeight="1" x14ac:dyDescent="0.15">
      <c r="A11" s="516" t="s">
        <v>84</v>
      </c>
      <c r="B11" s="142" t="s">
        <v>41</v>
      </c>
      <c r="C11" s="130">
        <v>1</v>
      </c>
      <c r="D11" s="131">
        <v>1000</v>
      </c>
      <c r="E11" s="131">
        <v>1600</v>
      </c>
      <c r="F11" s="131">
        <v>700</v>
      </c>
      <c r="G11" s="27">
        <v>3</v>
      </c>
      <c r="H11" s="14">
        <v>1</v>
      </c>
      <c r="I11" s="98" t="s">
        <v>88</v>
      </c>
      <c r="J11" s="29">
        <f t="shared" ref="J11:J20" si="7">(G11+H11)*C11*((D11*F11)/1000000)</f>
        <v>2.8</v>
      </c>
      <c r="K11" s="14"/>
      <c r="L11" s="29"/>
      <c r="M11" s="14"/>
      <c r="N11" s="14" t="s">
        <v>21</v>
      </c>
      <c r="O11" s="64"/>
      <c r="P11" s="27">
        <v>1</v>
      </c>
      <c r="Q11" s="14" t="s">
        <v>30</v>
      </c>
      <c r="R11" s="108" t="s">
        <v>93</v>
      </c>
      <c r="S11" s="15">
        <f>D11*E11/1000000</f>
        <v>1.6</v>
      </c>
      <c r="T11" s="95" t="s">
        <v>94</v>
      </c>
      <c r="U11" s="14">
        <f>E11*F11/1000000</f>
        <v>1.1200000000000001</v>
      </c>
      <c r="V11" s="112" t="s">
        <v>99</v>
      </c>
      <c r="W11" s="14">
        <f>E11*F11/1000000</f>
        <v>1.1200000000000001</v>
      </c>
      <c r="X11" s="95" t="s">
        <v>94</v>
      </c>
      <c r="Y11" s="87">
        <f>D11*E11/1000000</f>
        <v>1.6</v>
      </c>
      <c r="Z11" s="116" t="s">
        <v>98</v>
      </c>
      <c r="AA11" s="88">
        <f>D11*F11/1000000</f>
        <v>0.7</v>
      </c>
      <c r="AB11" s="401"/>
      <c r="AC11" s="249"/>
      <c r="AD11" s="12"/>
    </row>
    <row r="12" spans="1:30" s="46" customFormat="1" ht="25" customHeight="1" x14ac:dyDescent="0.15">
      <c r="A12" s="517"/>
      <c r="B12" s="143" t="s">
        <v>42</v>
      </c>
      <c r="C12" s="133">
        <v>1</v>
      </c>
      <c r="D12" s="134">
        <v>1000</v>
      </c>
      <c r="E12" s="134">
        <v>1600</v>
      </c>
      <c r="F12" s="134">
        <v>700</v>
      </c>
      <c r="G12" s="19">
        <v>3</v>
      </c>
      <c r="H12" s="18">
        <v>1</v>
      </c>
      <c r="I12" s="99" t="s">
        <v>88</v>
      </c>
      <c r="J12" s="18">
        <f t="shared" si="7"/>
        <v>2.8</v>
      </c>
      <c r="K12" s="11"/>
      <c r="L12" s="18"/>
      <c r="M12" s="11"/>
      <c r="N12" s="11" t="s">
        <v>21</v>
      </c>
      <c r="O12" s="65"/>
      <c r="P12" s="19">
        <v>1</v>
      </c>
      <c r="Q12" s="18" t="s">
        <v>30</v>
      </c>
      <c r="R12" s="105" t="s">
        <v>92</v>
      </c>
      <c r="S12" s="30">
        <f t="shared" ref="S12:S21" si="8">D12*E12/1000000</f>
        <v>1.6</v>
      </c>
      <c r="T12" s="43" t="s">
        <v>32</v>
      </c>
      <c r="U12" s="18">
        <f t="shared" ref="U12:U21" si="9">E12*F12/1000000</f>
        <v>1.1200000000000001</v>
      </c>
      <c r="V12" s="43" t="s">
        <v>32</v>
      </c>
      <c r="W12" s="18">
        <f t="shared" ref="W12:W21" si="10">E12*F12/1000000</f>
        <v>1.1200000000000001</v>
      </c>
      <c r="X12" s="111" t="s">
        <v>99</v>
      </c>
      <c r="Y12" s="93">
        <f t="shared" ref="Y12:Y21" si="11">D12*E12/1000000</f>
        <v>1.6</v>
      </c>
      <c r="Z12" s="110" t="s">
        <v>98</v>
      </c>
      <c r="AA12" s="83">
        <f t="shared" ref="AA12:AA21" si="12">D12*F12/1000000</f>
        <v>0.7</v>
      </c>
      <c r="AB12" s="402"/>
      <c r="AC12" s="243"/>
      <c r="AD12" s="12"/>
    </row>
    <row r="13" spans="1:30" s="46" customFormat="1" ht="25" customHeight="1" x14ac:dyDescent="0.15">
      <c r="A13" s="517"/>
      <c r="B13" s="143" t="s">
        <v>43</v>
      </c>
      <c r="C13" s="133">
        <v>1</v>
      </c>
      <c r="D13" s="134">
        <v>1000</v>
      </c>
      <c r="E13" s="134">
        <v>1600</v>
      </c>
      <c r="F13" s="134">
        <v>700</v>
      </c>
      <c r="G13" s="19">
        <v>3</v>
      </c>
      <c r="H13" s="18">
        <v>1</v>
      </c>
      <c r="I13" s="99" t="s">
        <v>88</v>
      </c>
      <c r="J13" s="18">
        <f t="shared" si="7"/>
        <v>2.8</v>
      </c>
      <c r="K13" s="11"/>
      <c r="L13" s="18"/>
      <c r="M13" s="11"/>
      <c r="N13" s="11" t="s">
        <v>21</v>
      </c>
      <c r="O13" s="65"/>
      <c r="P13" s="19">
        <v>1</v>
      </c>
      <c r="Q13" s="18" t="s">
        <v>29</v>
      </c>
      <c r="R13" s="105" t="s">
        <v>92</v>
      </c>
      <c r="S13" s="30">
        <f t="shared" si="8"/>
        <v>1.6</v>
      </c>
      <c r="T13" s="43" t="s">
        <v>32</v>
      </c>
      <c r="U13" s="18">
        <f t="shared" si="9"/>
        <v>1.1200000000000001</v>
      </c>
      <c r="V13" s="43" t="s">
        <v>32</v>
      </c>
      <c r="W13" s="18">
        <f t="shared" si="10"/>
        <v>1.1200000000000001</v>
      </c>
      <c r="X13" s="111" t="s">
        <v>99</v>
      </c>
      <c r="Y13" s="93">
        <f t="shared" si="11"/>
        <v>1.6</v>
      </c>
      <c r="Z13" s="110" t="s">
        <v>98</v>
      </c>
      <c r="AA13" s="83">
        <f t="shared" si="12"/>
        <v>0.7</v>
      </c>
      <c r="AB13" s="402"/>
      <c r="AC13" s="243"/>
      <c r="AD13" s="12"/>
    </row>
    <row r="14" spans="1:30" s="46" customFormat="1" ht="25" customHeight="1" x14ac:dyDescent="0.15">
      <c r="A14" s="517"/>
      <c r="B14" s="143" t="s">
        <v>44</v>
      </c>
      <c r="C14" s="133">
        <v>1</v>
      </c>
      <c r="D14" s="134">
        <v>1000</v>
      </c>
      <c r="E14" s="134">
        <v>1600</v>
      </c>
      <c r="F14" s="134">
        <v>700</v>
      </c>
      <c r="G14" s="19">
        <v>3</v>
      </c>
      <c r="H14" s="18">
        <v>1</v>
      </c>
      <c r="I14" s="99" t="s">
        <v>88</v>
      </c>
      <c r="J14" s="18">
        <f t="shared" si="7"/>
        <v>2.8</v>
      </c>
      <c r="K14" s="11"/>
      <c r="L14" s="18"/>
      <c r="M14" s="11"/>
      <c r="N14" s="11" t="s">
        <v>21</v>
      </c>
      <c r="O14" s="65"/>
      <c r="P14" s="19">
        <v>1</v>
      </c>
      <c r="Q14" s="18" t="s">
        <v>29</v>
      </c>
      <c r="R14" s="107" t="s">
        <v>93</v>
      </c>
      <c r="S14" s="30">
        <f t="shared" si="8"/>
        <v>1.6</v>
      </c>
      <c r="T14" s="111" t="s">
        <v>99</v>
      </c>
      <c r="U14" s="18">
        <f t="shared" si="9"/>
        <v>1.1200000000000001</v>
      </c>
      <c r="V14" s="43" t="s">
        <v>32</v>
      </c>
      <c r="W14" s="18">
        <f t="shared" si="10"/>
        <v>1.1200000000000001</v>
      </c>
      <c r="X14" s="96" t="s">
        <v>94</v>
      </c>
      <c r="Y14" s="93">
        <f t="shared" si="11"/>
        <v>1.6</v>
      </c>
      <c r="Z14" s="110" t="s">
        <v>98</v>
      </c>
      <c r="AA14" s="83">
        <f t="shared" si="12"/>
        <v>0.7</v>
      </c>
      <c r="AB14" s="402"/>
      <c r="AC14" s="243"/>
      <c r="AD14" s="12"/>
    </row>
    <row r="15" spans="1:30" s="46" customFormat="1" ht="25" customHeight="1" x14ac:dyDescent="0.15">
      <c r="A15" s="517"/>
      <c r="B15" s="143" t="s">
        <v>70</v>
      </c>
      <c r="C15" s="133">
        <v>1</v>
      </c>
      <c r="D15" s="134">
        <v>1000</v>
      </c>
      <c r="E15" s="134">
        <v>1200</v>
      </c>
      <c r="F15" s="134">
        <v>700</v>
      </c>
      <c r="G15" s="19">
        <v>2</v>
      </c>
      <c r="H15" s="18">
        <v>1</v>
      </c>
      <c r="I15" s="99" t="s">
        <v>88</v>
      </c>
      <c r="J15" s="18">
        <f t="shared" si="7"/>
        <v>2.0999999999999996</v>
      </c>
      <c r="K15" s="11"/>
      <c r="L15" s="18"/>
      <c r="M15" s="11"/>
      <c r="N15" s="11" t="s">
        <v>21</v>
      </c>
      <c r="O15" s="65"/>
      <c r="P15" s="19">
        <v>1</v>
      </c>
      <c r="Q15" s="18" t="s">
        <v>30</v>
      </c>
      <c r="R15" s="107" t="s">
        <v>93</v>
      </c>
      <c r="S15" s="30">
        <f t="shared" si="8"/>
        <v>1.2</v>
      </c>
      <c r="T15" s="43" t="s">
        <v>32</v>
      </c>
      <c r="U15" s="18">
        <f t="shared" si="9"/>
        <v>0.84</v>
      </c>
      <c r="V15" s="107" t="s">
        <v>93</v>
      </c>
      <c r="W15" s="18">
        <f t="shared" si="10"/>
        <v>0.84</v>
      </c>
      <c r="X15" s="107" t="s">
        <v>93</v>
      </c>
      <c r="Y15" s="93">
        <f t="shared" si="11"/>
        <v>1.2</v>
      </c>
      <c r="Z15" s="110" t="s">
        <v>98</v>
      </c>
      <c r="AA15" s="83">
        <f t="shared" si="12"/>
        <v>0.7</v>
      </c>
      <c r="AB15" s="402"/>
      <c r="AC15" s="243"/>
      <c r="AD15" s="12"/>
    </row>
    <row r="16" spans="1:30" s="46" customFormat="1" ht="25" customHeight="1" x14ac:dyDescent="0.15">
      <c r="A16" s="517"/>
      <c r="B16" s="132" t="s">
        <v>46</v>
      </c>
      <c r="C16" s="133">
        <v>1</v>
      </c>
      <c r="D16" s="134">
        <v>1000</v>
      </c>
      <c r="E16" s="134">
        <v>800</v>
      </c>
      <c r="F16" s="134">
        <v>700</v>
      </c>
      <c r="G16" s="19">
        <v>2</v>
      </c>
      <c r="H16" s="11"/>
      <c r="I16" s="99" t="s">
        <v>88</v>
      </c>
      <c r="J16" s="18">
        <f t="shared" si="7"/>
        <v>1.4</v>
      </c>
      <c r="K16" s="11" t="s">
        <v>21</v>
      </c>
      <c r="L16" s="18">
        <f>D16*F16/1000000</f>
        <v>0.7</v>
      </c>
      <c r="M16" s="11" t="s">
        <v>21</v>
      </c>
      <c r="N16" s="11" t="s">
        <v>21</v>
      </c>
      <c r="O16" s="65"/>
      <c r="P16" s="19">
        <v>1</v>
      </c>
      <c r="Q16" s="18" t="s">
        <v>30</v>
      </c>
      <c r="R16" s="107" t="s">
        <v>93</v>
      </c>
      <c r="S16" s="30">
        <f t="shared" si="8"/>
        <v>0.8</v>
      </c>
      <c r="T16" s="90" t="s">
        <v>94</v>
      </c>
      <c r="U16" s="18">
        <f t="shared" si="9"/>
        <v>0.56000000000000005</v>
      </c>
      <c r="V16" s="111" t="s">
        <v>150</v>
      </c>
      <c r="W16" s="18">
        <f t="shared" si="10"/>
        <v>0.56000000000000005</v>
      </c>
      <c r="X16" s="43" t="s">
        <v>32</v>
      </c>
      <c r="Y16" s="93">
        <f t="shared" si="11"/>
        <v>0.8</v>
      </c>
      <c r="Z16" s="43" t="s">
        <v>32</v>
      </c>
      <c r="AA16" s="83">
        <f t="shared" si="12"/>
        <v>0.7</v>
      </c>
      <c r="AB16" s="402"/>
      <c r="AC16" s="243">
        <f>AB11+AB12+AB13+AB14+AB15+AB16+AB17+AB19+AB18+AB20+AB21</f>
        <v>0</v>
      </c>
      <c r="AD16" s="12"/>
    </row>
    <row r="17" spans="1:30" s="46" customFormat="1" ht="25" customHeight="1" x14ac:dyDescent="0.15">
      <c r="A17" s="517"/>
      <c r="B17" s="132" t="s">
        <v>47</v>
      </c>
      <c r="C17" s="133">
        <v>1</v>
      </c>
      <c r="D17" s="134">
        <v>1000</v>
      </c>
      <c r="E17" s="134">
        <v>800</v>
      </c>
      <c r="F17" s="134">
        <v>700</v>
      </c>
      <c r="G17" s="19">
        <v>2</v>
      </c>
      <c r="H17" s="11"/>
      <c r="I17" s="99" t="s">
        <v>88</v>
      </c>
      <c r="J17" s="18">
        <f t="shared" si="7"/>
        <v>1.4</v>
      </c>
      <c r="K17" s="11" t="s">
        <v>21</v>
      </c>
      <c r="L17" s="11">
        <f t="shared" ref="L17:L21" si="13">D17*F17/1000000</f>
        <v>0.7</v>
      </c>
      <c r="M17" s="11" t="s">
        <v>21</v>
      </c>
      <c r="N17" s="11" t="s">
        <v>21</v>
      </c>
      <c r="O17" s="65"/>
      <c r="P17" s="19">
        <v>1</v>
      </c>
      <c r="Q17" s="18" t="s">
        <v>29</v>
      </c>
      <c r="R17" s="107" t="s">
        <v>93</v>
      </c>
      <c r="S17" s="30">
        <f t="shared" si="8"/>
        <v>0.8</v>
      </c>
      <c r="T17" s="111" t="s">
        <v>99</v>
      </c>
      <c r="U17" s="18">
        <f t="shared" si="9"/>
        <v>0.56000000000000005</v>
      </c>
      <c r="V17" s="43" t="s">
        <v>32</v>
      </c>
      <c r="W17" s="18">
        <f t="shared" si="10"/>
        <v>0.56000000000000005</v>
      </c>
      <c r="X17" s="43" t="s">
        <v>32</v>
      </c>
      <c r="Y17" s="93">
        <f t="shared" si="11"/>
        <v>0.8</v>
      </c>
      <c r="Z17" s="43" t="s">
        <v>32</v>
      </c>
      <c r="AA17" s="83">
        <f t="shared" si="12"/>
        <v>0.7</v>
      </c>
      <c r="AB17" s="402"/>
      <c r="AC17" s="243"/>
      <c r="AD17" s="12"/>
    </row>
    <row r="18" spans="1:30" s="46" customFormat="1" ht="25" customHeight="1" x14ac:dyDescent="0.15">
      <c r="A18" s="517"/>
      <c r="B18" s="132" t="s">
        <v>71</v>
      </c>
      <c r="C18" s="133">
        <v>1</v>
      </c>
      <c r="D18" s="134">
        <v>1000</v>
      </c>
      <c r="E18" s="134">
        <v>1200</v>
      </c>
      <c r="F18" s="134">
        <v>700</v>
      </c>
      <c r="G18" s="19">
        <v>2</v>
      </c>
      <c r="H18" s="11"/>
      <c r="I18" s="99" t="s">
        <v>88</v>
      </c>
      <c r="J18" s="18">
        <f t="shared" si="7"/>
        <v>1.4</v>
      </c>
      <c r="K18" s="11" t="s">
        <v>21</v>
      </c>
      <c r="L18" s="11">
        <f t="shared" si="13"/>
        <v>0.7</v>
      </c>
      <c r="M18" s="11" t="s">
        <v>21</v>
      </c>
      <c r="N18" s="11" t="s">
        <v>21</v>
      </c>
      <c r="O18" s="65"/>
      <c r="P18" s="19">
        <v>1</v>
      </c>
      <c r="Q18" s="18" t="s">
        <v>30</v>
      </c>
      <c r="R18" s="107" t="s">
        <v>93</v>
      </c>
      <c r="S18" s="30">
        <f t="shared" si="8"/>
        <v>1.2</v>
      </c>
      <c r="T18" s="43" t="s">
        <v>32</v>
      </c>
      <c r="U18" s="18">
        <f t="shared" si="9"/>
        <v>0.84</v>
      </c>
      <c r="V18" s="107" t="s">
        <v>93</v>
      </c>
      <c r="W18" s="18">
        <f t="shared" si="10"/>
        <v>0.84</v>
      </c>
      <c r="X18" s="107" t="s">
        <v>93</v>
      </c>
      <c r="Y18" s="93">
        <f t="shared" si="11"/>
        <v>1.2</v>
      </c>
      <c r="Z18" s="43" t="s">
        <v>32</v>
      </c>
      <c r="AA18" s="83">
        <f t="shared" si="12"/>
        <v>0.7</v>
      </c>
      <c r="AB18" s="402"/>
      <c r="AC18" s="243"/>
      <c r="AD18" s="12"/>
    </row>
    <row r="19" spans="1:30" s="46" customFormat="1" ht="25" customHeight="1" x14ac:dyDescent="0.15">
      <c r="A19" s="517"/>
      <c r="B19" s="132" t="s">
        <v>49</v>
      </c>
      <c r="C19" s="133">
        <v>1</v>
      </c>
      <c r="D19" s="134">
        <v>1000</v>
      </c>
      <c r="E19" s="134">
        <v>800</v>
      </c>
      <c r="F19" s="134">
        <v>1000</v>
      </c>
      <c r="G19" s="19">
        <v>2</v>
      </c>
      <c r="H19" s="11"/>
      <c r="I19" s="99" t="s">
        <v>88</v>
      </c>
      <c r="J19" s="18">
        <f t="shared" si="7"/>
        <v>2</v>
      </c>
      <c r="K19" s="11" t="s">
        <v>21</v>
      </c>
      <c r="L19" s="11">
        <f t="shared" si="13"/>
        <v>1</v>
      </c>
      <c r="M19" s="11" t="s">
        <v>21</v>
      </c>
      <c r="N19" s="11" t="s">
        <v>21</v>
      </c>
      <c r="O19" s="65"/>
      <c r="P19" s="19">
        <v>1</v>
      </c>
      <c r="Q19" s="18" t="s">
        <v>30</v>
      </c>
      <c r="R19" s="105" t="s">
        <v>92</v>
      </c>
      <c r="S19" s="30">
        <f t="shared" si="8"/>
        <v>0.8</v>
      </c>
      <c r="T19" s="43" t="s">
        <v>32</v>
      </c>
      <c r="U19" s="18">
        <f t="shared" si="9"/>
        <v>0.8</v>
      </c>
      <c r="V19" s="43" t="s">
        <v>32</v>
      </c>
      <c r="W19" s="18">
        <f t="shared" si="10"/>
        <v>0.8</v>
      </c>
      <c r="X19" s="111" t="s">
        <v>99</v>
      </c>
      <c r="Y19" s="93">
        <f t="shared" si="11"/>
        <v>0.8</v>
      </c>
      <c r="Z19" s="96" t="s">
        <v>94</v>
      </c>
      <c r="AA19" s="83">
        <f t="shared" si="12"/>
        <v>1</v>
      </c>
      <c r="AB19" s="402"/>
      <c r="AC19" s="243"/>
      <c r="AD19" s="12"/>
    </row>
    <row r="20" spans="1:30" s="46" customFormat="1" ht="25" customHeight="1" x14ac:dyDescent="0.15">
      <c r="A20" s="517"/>
      <c r="B20" s="132" t="s">
        <v>50</v>
      </c>
      <c r="C20" s="133">
        <v>1</v>
      </c>
      <c r="D20" s="134">
        <v>1000</v>
      </c>
      <c r="E20" s="134">
        <v>800</v>
      </c>
      <c r="F20" s="134">
        <v>1000</v>
      </c>
      <c r="G20" s="19">
        <v>2</v>
      </c>
      <c r="H20" s="11"/>
      <c r="I20" s="99" t="s">
        <v>88</v>
      </c>
      <c r="J20" s="18">
        <f t="shared" si="7"/>
        <v>2</v>
      </c>
      <c r="K20" s="11" t="s">
        <v>21</v>
      </c>
      <c r="L20" s="11">
        <f t="shared" si="13"/>
        <v>1</v>
      </c>
      <c r="M20" s="11" t="s">
        <v>21</v>
      </c>
      <c r="N20" s="11" t="s">
        <v>21</v>
      </c>
      <c r="O20" s="65"/>
      <c r="P20" s="19">
        <v>1</v>
      </c>
      <c r="Q20" s="18" t="s">
        <v>29</v>
      </c>
      <c r="R20" s="105" t="s">
        <v>92</v>
      </c>
      <c r="S20" s="30">
        <f t="shared" si="8"/>
        <v>0.8</v>
      </c>
      <c r="T20" s="43" t="s">
        <v>32</v>
      </c>
      <c r="U20" s="18">
        <f t="shared" si="9"/>
        <v>0.8</v>
      </c>
      <c r="V20" s="43" t="s">
        <v>32</v>
      </c>
      <c r="W20" s="18">
        <f t="shared" si="10"/>
        <v>0.8</v>
      </c>
      <c r="X20" s="111" t="s">
        <v>99</v>
      </c>
      <c r="Y20" s="93">
        <f t="shared" si="11"/>
        <v>0.8</v>
      </c>
      <c r="Z20" s="96" t="s">
        <v>94</v>
      </c>
      <c r="AA20" s="83">
        <f t="shared" si="12"/>
        <v>1</v>
      </c>
      <c r="AB20" s="402"/>
      <c r="AC20" s="243"/>
      <c r="AD20" s="12"/>
    </row>
    <row r="21" spans="1:30" s="46" customFormat="1" ht="50" customHeight="1" thickBot="1" x14ac:dyDescent="0.2">
      <c r="A21" s="518"/>
      <c r="B21" s="135" t="s">
        <v>51</v>
      </c>
      <c r="C21" s="136">
        <v>1</v>
      </c>
      <c r="D21" s="137">
        <v>1350</v>
      </c>
      <c r="E21" s="137">
        <v>2400</v>
      </c>
      <c r="F21" s="137">
        <v>350</v>
      </c>
      <c r="G21" s="511" t="s">
        <v>74</v>
      </c>
      <c r="H21" s="512"/>
      <c r="I21" s="45"/>
      <c r="J21" s="16"/>
      <c r="K21" s="16" t="s">
        <v>21</v>
      </c>
      <c r="L21" s="86">
        <f t="shared" si="13"/>
        <v>0.47249999999999998</v>
      </c>
      <c r="M21" s="16" t="s">
        <v>21</v>
      </c>
      <c r="N21" s="16" t="s">
        <v>21</v>
      </c>
      <c r="O21" s="16" t="s">
        <v>21</v>
      </c>
      <c r="P21" s="28">
        <v>2</v>
      </c>
      <c r="Q21" s="36" t="s">
        <v>52</v>
      </c>
      <c r="R21" s="106" t="s">
        <v>93</v>
      </c>
      <c r="S21" s="35">
        <f t="shared" si="8"/>
        <v>3.24</v>
      </c>
      <c r="T21" s="113" t="s">
        <v>99</v>
      </c>
      <c r="U21" s="36">
        <f t="shared" si="9"/>
        <v>0.84</v>
      </c>
      <c r="V21" s="113" t="s">
        <v>99</v>
      </c>
      <c r="W21" s="36">
        <f t="shared" si="10"/>
        <v>0.84</v>
      </c>
      <c r="X21" s="106" t="s">
        <v>93</v>
      </c>
      <c r="Y21" s="94">
        <f t="shared" si="11"/>
        <v>3.24</v>
      </c>
      <c r="Z21" s="117" t="s">
        <v>98</v>
      </c>
      <c r="AA21" s="84">
        <f t="shared" si="12"/>
        <v>0.47249999999999998</v>
      </c>
      <c r="AB21" s="403"/>
      <c r="AC21" s="244"/>
      <c r="AD21" s="12"/>
    </row>
    <row r="22" spans="1:30" s="34" customFormat="1" ht="10" customHeight="1" thickBot="1" x14ac:dyDescent="0.2">
      <c r="A22" s="138"/>
      <c r="B22" s="139"/>
      <c r="C22" s="140"/>
      <c r="D22" s="141"/>
      <c r="E22" s="141"/>
      <c r="F22" s="141"/>
      <c r="G22" s="32"/>
      <c r="H22" s="32"/>
      <c r="I22" s="75"/>
      <c r="J22" s="32"/>
      <c r="K22" s="32"/>
      <c r="L22" s="32"/>
      <c r="M22" s="32"/>
      <c r="N22" s="69"/>
      <c r="O22" s="69"/>
      <c r="P22" s="32"/>
      <c r="Q22" s="57"/>
      <c r="R22" s="32"/>
      <c r="S22" s="57"/>
      <c r="T22" s="32"/>
      <c r="U22" s="68"/>
      <c r="V22" s="32"/>
      <c r="W22" s="68"/>
      <c r="X22" s="32"/>
      <c r="Y22" s="68"/>
      <c r="Z22" s="69"/>
      <c r="AA22" s="81"/>
      <c r="AB22" s="404"/>
      <c r="AC22" s="246"/>
      <c r="AD22" s="75"/>
    </row>
    <row r="23" spans="1:30" s="46" customFormat="1" ht="25" customHeight="1" x14ac:dyDescent="0.15">
      <c r="A23" s="519" t="s">
        <v>83</v>
      </c>
      <c r="B23" s="144" t="s">
        <v>53</v>
      </c>
      <c r="C23" s="145">
        <v>1</v>
      </c>
      <c r="D23" s="131">
        <v>1000</v>
      </c>
      <c r="E23" s="131">
        <v>1600</v>
      </c>
      <c r="F23" s="131">
        <v>700</v>
      </c>
      <c r="G23" s="27">
        <v>3</v>
      </c>
      <c r="H23" s="14">
        <v>1</v>
      </c>
      <c r="I23" s="98" t="s">
        <v>88</v>
      </c>
      <c r="J23" s="14">
        <f>(G23+H23)*C23*((D23*F23)/1000000)</f>
        <v>2.8</v>
      </c>
      <c r="K23" s="14"/>
      <c r="L23" s="14"/>
      <c r="M23" s="14"/>
      <c r="N23" s="14" t="s">
        <v>21</v>
      </c>
      <c r="O23" s="64"/>
      <c r="P23" s="27">
        <v>1</v>
      </c>
      <c r="Q23" s="14" t="s">
        <v>29</v>
      </c>
      <c r="R23" s="101" t="s">
        <v>92</v>
      </c>
      <c r="S23" s="15">
        <f>D23*E23/1000000</f>
        <v>1.6</v>
      </c>
      <c r="T23" s="95" t="s">
        <v>94</v>
      </c>
      <c r="U23" s="14">
        <f>E23*F23/1000000</f>
        <v>1.1200000000000001</v>
      </c>
      <c r="V23" s="95" t="s">
        <v>94</v>
      </c>
      <c r="W23" s="14">
        <f>E23*F23/1000000</f>
        <v>1.1200000000000001</v>
      </c>
      <c r="X23" s="112" t="s">
        <v>99</v>
      </c>
      <c r="Y23" s="87">
        <f>D23*E23/1000000</f>
        <v>1.6</v>
      </c>
      <c r="Z23" s="116" t="s">
        <v>98</v>
      </c>
      <c r="AA23" s="88">
        <f>D23*F23/1000000</f>
        <v>0.7</v>
      </c>
      <c r="AB23" s="401"/>
      <c r="AC23" s="249"/>
      <c r="AD23" s="12"/>
    </row>
    <row r="24" spans="1:30" s="46" customFormat="1" ht="25" customHeight="1" x14ac:dyDescent="0.15">
      <c r="A24" s="520"/>
      <c r="B24" s="146" t="s">
        <v>54</v>
      </c>
      <c r="C24" s="147">
        <v>1</v>
      </c>
      <c r="D24" s="148">
        <v>1000</v>
      </c>
      <c r="E24" s="148">
        <v>1600</v>
      </c>
      <c r="F24" s="148">
        <v>700</v>
      </c>
      <c r="G24" s="43">
        <v>3</v>
      </c>
      <c r="H24" s="18">
        <v>1</v>
      </c>
      <c r="I24" s="99" t="s">
        <v>88</v>
      </c>
      <c r="J24" s="18">
        <f>(G24+H24)*C24*((D24*F24)/1000000)</f>
        <v>2.8</v>
      </c>
      <c r="K24" s="18"/>
      <c r="L24" s="18"/>
      <c r="M24" s="18"/>
      <c r="N24" s="18" t="s">
        <v>21</v>
      </c>
      <c r="O24" s="70"/>
      <c r="P24" s="43">
        <v>1</v>
      </c>
      <c r="Q24" s="18" t="s">
        <v>29</v>
      </c>
      <c r="R24" s="105" t="s">
        <v>92</v>
      </c>
      <c r="S24" s="30">
        <f t="shared" ref="S24:S28" si="14">D24*E24/1000000</f>
        <v>1.6</v>
      </c>
      <c r="T24" s="107" t="s">
        <v>93</v>
      </c>
      <c r="U24" s="18">
        <f t="shared" ref="U24:U28" si="15">E24*F24/1000000</f>
        <v>1.1200000000000001</v>
      </c>
      <c r="V24" s="96" t="s">
        <v>94</v>
      </c>
      <c r="W24" s="18">
        <f t="shared" ref="W24:W28" si="16">E24*F24/1000000</f>
        <v>1.1200000000000001</v>
      </c>
      <c r="X24" s="111" t="s">
        <v>99</v>
      </c>
      <c r="Y24" s="93">
        <f t="shared" ref="Y24:Y28" si="17">D24*E24/1000000</f>
        <v>1.6</v>
      </c>
      <c r="Z24" s="110" t="s">
        <v>98</v>
      </c>
      <c r="AA24" s="83">
        <f t="shared" ref="AA24:AA28" si="18">D24*F24/1000000</f>
        <v>0.7</v>
      </c>
      <c r="AB24" s="402"/>
      <c r="AC24" s="243"/>
      <c r="AD24" s="12"/>
    </row>
    <row r="25" spans="1:30" s="46" customFormat="1" ht="25" customHeight="1" x14ac:dyDescent="0.15">
      <c r="A25" s="520"/>
      <c r="B25" s="146" t="s">
        <v>55</v>
      </c>
      <c r="C25" s="147">
        <v>1</v>
      </c>
      <c r="D25" s="148">
        <v>1000</v>
      </c>
      <c r="E25" s="148">
        <v>800</v>
      </c>
      <c r="F25" s="148">
        <v>700</v>
      </c>
      <c r="G25" s="43">
        <v>2</v>
      </c>
      <c r="H25" s="18"/>
      <c r="I25" s="99" t="s">
        <v>88</v>
      </c>
      <c r="J25" s="18">
        <f>(G25+H25)*C25*((D25*F25)/1000000)</f>
        <v>1.4</v>
      </c>
      <c r="K25" s="18" t="s">
        <v>21</v>
      </c>
      <c r="L25" s="18">
        <f>D25*F25/1000000</f>
        <v>0.7</v>
      </c>
      <c r="M25" s="18" t="s">
        <v>21</v>
      </c>
      <c r="N25" s="18" t="s">
        <v>21</v>
      </c>
      <c r="O25" s="70"/>
      <c r="P25" s="43">
        <v>1</v>
      </c>
      <c r="Q25" s="18" t="s">
        <v>29</v>
      </c>
      <c r="R25" s="105" t="s">
        <v>92</v>
      </c>
      <c r="S25" s="30">
        <f t="shared" si="14"/>
        <v>0.8</v>
      </c>
      <c r="T25" s="96" t="s">
        <v>94</v>
      </c>
      <c r="U25" s="18">
        <f t="shared" si="15"/>
        <v>0.56000000000000005</v>
      </c>
      <c r="V25" s="96" t="s">
        <v>94</v>
      </c>
      <c r="W25" s="18">
        <f t="shared" si="16"/>
        <v>0.56000000000000005</v>
      </c>
      <c r="X25" s="111" t="s">
        <v>99</v>
      </c>
      <c r="Y25" s="93">
        <f t="shared" si="17"/>
        <v>0.8</v>
      </c>
      <c r="Z25" s="43" t="s">
        <v>32</v>
      </c>
      <c r="AA25" s="83">
        <f t="shared" si="18"/>
        <v>0.7</v>
      </c>
      <c r="AB25" s="402"/>
      <c r="AC25" s="243"/>
      <c r="AD25" s="12"/>
    </row>
    <row r="26" spans="1:30" s="46" customFormat="1" ht="25" customHeight="1" x14ac:dyDescent="0.15">
      <c r="A26" s="520"/>
      <c r="B26" s="146" t="s">
        <v>56</v>
      </c>
      <c r="C26" s="147">
        <v>1</v>
      </c>
      <c r="D26" s="148">
        <v>1000</v>
      </c>
      <c r="E26" s="148">
        <v>800</v>
      </c>
      <c r="F26" s="148">
        <v>700</v>
      </c>
      <c r="G26" s="43">
        <v>2</v>
      </c>
      <c r="H26" s="18"/>
      <c r="I26" s="99" t="s">
        <v>88</v>
      </c>
      <c r="J26" s="18">
        <f>(G26+H26)*C26*((D26*F26)/1000000)</f>
        <v>1.4</v>
      </c>
      <c r="K26" s="18" t="s">
        <v>21</v>
      </c>
      <c r="L26" s="18">
        <f t="shared" ref="L26:L28" si="19">D26*F26/1000000</f>
        <v>0.7</v>
      </c>
      <c r="M26" s="18" t="s">
        <v>21</v>
      </c>
      <c r="N26" s="18" t="s">
        <v>21</v>
      </c>
      <c r="O26" s="70"/>
      <c r="P26" s="43">
        <v>1</v>
      </c>
      <c r="Q26" s="18" t="s">
        <v>29</v>
      </c>
      <c r="R26" s="105" t="s">
        <v>92</v>
      </c>
      <c r="S26" s="30">
        <f t="shared" si="14"/>
        <v>0.8</v>
      </c>
      <c r="T26" s="107" t="s">
        <v>93</v>
      </c>
      <c r="U26" s="18">
        <f t="shared" si="15"/>
        <v>0.56000000000000005</v>
      </c>
      <c r="V26" s="96" t="s">
        <v>94</v>
      </c>
      <c r="W26" s="18">
        <f t="shared" si="16"/>
        <v>0.56000000000000005</v>
      </c>
      <c r="X26" s="111" t="s">
        <v>99</v>
      </c>
      <c r="Y26" s="93">
        <f t="shared" si="17"/>
        <v>0.8</v>
      </c>
      <c r="Z26" s="43" t="s">
        <v>32</v>
      </c>
      <c r="AA26" s="83">
        <f t="shared" si="18"/>
        <v>0.7</v>
      </c>
      <c r="AB26" s="402"/>
      <c r="AC26" s="243">
        <f>AB23+AB24+AB25+AB26+AB27+AB28</f>
        <v>0</v>
      </c>
      <c r="AD26" s="12"/>
    </row>
    <row r="27" spans="1:30" s="46" customFormat="1" ht="50" customHeight="1" x14ac:dyDescent="0.15">
      <c r="A27" s="520"/>
      <c r="B27" s="146" t="s">
        <v>57</v>
      </c>
      <c r="C27" s="147">
        <v>1</v>
      </c>
      <c r="D27" s="148">
        <v>1350</v>
      </c>
      <c r="E27" s="148">
        <v>2400</v>
      </c>
      <c r="F27" s="148">
        <v>350</v>
      </c>
      <c r="G27" s="509" t="s">
        <v>72</v>
      </c>
      <c r="H27" s="509"/>
      <c r="I27" s="43"/>
      <c r="J27" s="18"/>
      <c r="K27" s="18" t="s">
        <v>21</v>
      </c>
      <c r="L27" s="85">
        <f t="shared" si="19"/>
        <v>0.47249999999999998</v>
      </c>
      <c r="M27" s="18" t="s">
        <v>21</v>
      </c>
      <c r="N27" s="18" t="s">
        <v>21</v>
      </c>
      <c r="O27" s="18" t="s">
        <v>21</v>
      </c>
      <c r="P27" s="43">
        <v>2</v>
      </c>
      <c r="Q27" s="18" t="s">
        <v>52</v>
      </c>
      <c r="R27" s="105" t="s">
        <v>92</v>
      </c>
      <c r="S27" s="30">
        <f t="shared" si="14"/>
        <v>3.24</v>
      </c>
      <c r="T27" s="111" t="s">
        <v>99</v>
      </c>
      <c r="U27" s="18">
        <f t="shared" si="15"/>
        <v>0.84</v>
      </c>
      <c r="V27" s="111" t="s">
        <v>99</v>
      </c>
      <c r="W27" s="18">
        <f t="shared" si="16"/>
        <v>0.84</v>
      </c>
      <c r="X27" s="111" t="s">
        <v>99</v>
      </c>
      <c r="Y27" s="93">
        <f t="shared" si="17"/>
        <v>3.24</v>
      </c>
      <c r="Z27" s="110" t="s">
        <v>98</v>
      </c>
      <c r="AA27" s="83">
        <f t="shared" si="18"/>
        <v>0.47249999999999998</v>
      </c>
      <c r="AB27" s="402"/>
      <c r="AC27" s="243"/>
      <c r="AD27" s="12"/>
    </row>
    <row r="28" spans="1:30" s="46" customFormat="1" ht="50" customHeight="1" thickBot="1" x14ac:dyDescent="0.2">
      <c r="A28" s="521"/>
      <c r="B28" s="149" t="s">
        <v>58</v>
      </c>
      <c r="C28" s="150">
        <v>1</v>
      </c>
      <c r="D28" s="151">
        <v>1350</v>
      </c>
      <c r="E28" s="151">
        <v>2400</v>
      </c>
      <c r="F28" s="151">
        <v>350</v>
      </c>
      <c r="G28" s="510" t="s">
        <v>72</v>
      </c>
      <c r="H28" s="510"/>
      <c r="I28" s="45"/>
      <c r="J28" s="36"/>
      <c r="K28" s="36" t="s">
        <v>21</v>
      </c>
      <c r="L28" s="118">
        <f t="shared" si="19"/>
        <v>0.47249999999999998</v>
      </c>
      <c r="M28" s="36" t="s">
        <v>21</v>
      </c>
      <c r="N28" s="36" t="s">
        <v>21</v>
      </c>
      <c r="O28" s="36" t="s">
        <v>21</v>
      </c>
      <c r="P28" s="45">
        <v>2</v>
      </c>
      <c r="Q28" s="36" t="s">
        <v>52</v>
      </c>
      <c r="R28" s="102" t="s">
        <v>92</v>
      </c>
      <c r="S28" s="35">
        <f t="shared" si="14"/>
        <v>3.24</v>
      </c>
      <c r="T28" s="113" t="s">
        <v>99</v>
      </c>
      <c r="U28" s="36">
        <f t="shared" si="15"/>
        <v>0.84</v>
      </c>
      <c r="V28" s="113" t="s">
        <v>99</v>
      </c>
      <c r="W28" s="36">
        <f t="shared" si="16"/>
        <v>0.84</v>
      </c>
      <c r="X28" s="113" t="s">
        <v>99</v>
      </c>
      <c r="Y28" s="94">
        <f t="shared" si="17"/>
        <v>3.24</v>
      </c>
      <c r="Z28" s="117" t="s">
        <v>98</v>
      </c>
      <c r="AA28" s="84">
        <f t="shared" si="18"/>
        <v>0.47249999999999998</v>
      </c>
      <c r="AB28" s="403"/>
      <c r="AC28" s="244"/>
      <c r="AD28" s="12"/>
    </row>
    <row r="29" spans="1:30" s="34" customFormat="1" ht="10" customHeight="1" thickBot="1" x14ac:dyDescent="0.2">
      <c r="A29" s="138"/>
      <c r="B29" s="139"/>
      <c r="C29" s="140"/>
      <c r="D29" s="141"/>
      <c r="E29" s="141"/>
      <c r="F29" s="141"/>
      <c r="G29" s="32"/>
      <c r="H29" s="32"/>
      <c r="I29" s="75"/>
      <c r="J29" s="32"/>
      <c r="K29" s="32"/>
      <c r="L29" s="32"/>
      <c r="M29" s="32"/>
      <c r="N29" s="69"/>
      <c r="O29" s="69"/>
      <c r="P29" s="32"/>
      <c r="Q29" s="57"/>
      <c r="R29" s="32"/>
      <c r="S29" s="57"/>
      <c r="T29" s="32"/>
      <c r="U29" s="68"/>
      <c r="V29" s="32"/>
      <c r="W29" s="68"/>
      <c r="X29" s="32"/>
      <c r="Y29" s="68"/>
      <c r="Z29" s="69"/>
      <c r="AA29" s="81"/>
      <c r="AB29" s="404"/>
      <c r="AC29" s="246"/>
      <c r="AD29" s="75"/>
    </row>
    <row r="30" spans="1:30" s="34" customFormat="1" ht="24.5" customHeight="1" x14ac:dyDescent="0.15">
      <c r="A30" s="522" t="s">
        <v>82</v>
      </c>
      <c r="B30" s="142" t="s">
        <v>76</v>
      </c>
      <c r="C30" s="145">
        <v>1</v>
      </c>
      <c r="D30" s="131">
        <v>3000</v>
      </c>
      <c r="E30" s="131">
        <v>600</v>
      </c>
      <c r="F30" s="131">
        <v>700</v>
      </c>
      <c r="G30" s="27"/>
      <c r="H30" s="14">
        <v>1</v>
      </c>
      <c r="I30" s="103" t="s">
        <v>91</v>
      </c>
      <c r="J30" s="14">
        <f>(G30+H30)*C30*((D30*F30)/1000000)</f>
        <v>2.1</v>
      </c>
      <c r="K30" s="14"/>
      <c r="L30" s="14"/>
      <c r="M30" s="14"/>
      <c r="N30" s="14" t="s">
        <v>21</v>
      </c>
      <c r="O30" s="64"/>
      <c r="P30" s="56">
        <v>5</v>
      </c>
      <c r="Q30" s="14" t="s">
        <v>52</v>
      </c>
      <c r="R30" s="101" t="s">
        <v>92</v>
      </c>
      <c r="S30" s="15">
        <f>D30*E30/1000000</f>
        <v>1.8</v>
      </c>
      <c r="T30" s="101" t="s">
        <v>92</v>
      </c>
      <c r="U30" s="14">
        <f>E30*F30/1000000</f>
        <v>0.42</v>
      </c>
      <c r="V30" s="101" t="s">
        <v>92</v>
      </c>
      <c r="W30" s="14">
        <f>E30*F30/1000000</f>
        <v>0.42</v>
      </c>
      <c r="X30" s="112" t="s">
        <v>99</v>
      </c>
      <c r="Y30" s="87">
        <f>D30*E30/1000000</f>
        <v>1.8</v>
      </c>
      <c r="Z30" s="116" t="s">
        <v>98</v>
      </c>
      <c r="AA30" s="88">
        <f>D30*F30/1000000</f>
        <v>2.1</v>
      </c>
      <c r="AB30" s="405"/>
      <c r="AC30" s="247">
        <f>AB30</f>
        <v>0</v>
      </c>
      <c r="AD30" s="75"/>
    </row>
    <row r="31" spans="1:30" s="34" customFormat="1" ht="24.5" customHeight="1" thickBot="1" x14ac:dyDescent="0.2">
      <c r="A31" s="523"/>
      <c r="B31" s="152" t="s">
        <v>153</v>
      </c>
      <c r="C31" s="150">
        <v>1</v>
      </c>
      <c r="D31" s="151">
        <v>2400</v>
      </c>
      <c r="E31" s="151">
        <v>600</v>
      </c>
      <c r="F31" s="151">
        <v>700</v>
      </c>
      <c r="G31" s="45"/>
      <c r="H31" s="36">
        <v>1</v>
      </c>
      <c r="I31" s="104" t="s">
        <v>91</v>
      </c>
      <c r="J31" s="36">
        <f>(G31+H31)*C31*((D31*F31)/1000000)</f>
        <v>1.68</v>
      </c>
      <c r="K31" s="36"/>
      <c r="L31" s="36"/>
      <c r="M31" s="36"/>
      <c r="N31" s="36" t="s">
        <v>21</v>
      </c>
      <c r="O31" s="71"/>
      <c r="P31" s="55">
        <v>4</v>
      </c>
      <c r="Q31" s="36" t="s">
        <v>52</v>
      </c>
      <c r="R31" s="102" t="s">
        <v>92</v>
      </c>
      <c r="S31" s="35">
        <f t="shared" ref="S31" si="20">D31*E31/1000000</f>
        <v>1.44</v>
      </c>
      <c r="T31" s="102" t="s">
        <v>92</v>
      </c>
      <c r="U31" s="36">
        <f t="shared" ref="U31" si="21">E31*F31/1000000</f>
        <v>0.42</v>
      </c>
      <c r="V31" s="113" t="s">
        <v>101</v>
      </c>
      <c r="W31" s="36">
        <f t="shared" ref="W31" si="22">E31*F31/1000000</f>
        <v>0.42</v>
      </c>
      <c r="X31" s="102" t="s">
        <v>92</v>
      </c>
      <c r="Y31" s="94">
        <f t="shared" ref="Y31" si="23">D31*E31/1000000</f>
        <v>1.44</v>
      </c>
      <c r="Z31" s="117" t="s">
        <v>98</v>
      </c>
      <c r="AA31" s="84">
        <f t="shared" ref="AA31" si="24">D31*F31/1000000</f>
        <v>1.68</v>
      </c>
      <c r="AB31" s="406"/>
      <c r="AC31" s="248">
        <f>AB31</f>
        <v>0</v>
      </c>
      <c r="AD31" s="75"/>
    </row>
    <row r="32" spans="1:30" s="34" customFormat="1" ht="1" customHeight="1" x14ac:dyDescent="0.15">
      <c r="A32" s="60"/>
      <c r="B32" s="61"/>
      <c r="C32" s="62"/>
      <c r="D32" s="57"/>
      <c r="E32" s="57"/>
      <c r="F32" s="57"/>
      <c r="G32" s="57"/>
      <c r="H32" s="32"/>
      <c r="I32" s="75"/>
      <c r="J32" s="32"/>
      <c r="K32" s="32"/>
      <c r="L32" s="32"/>
      <c r="M32" s="32"/>
      <c r="N32" s="32"/>
      <c r="O32" s="72"/>
      <c r="P32" s="58"/>
      <c r="Q32" s="32"/>
      <c r="R32" s="33"/>
      <c r="S32" s="59"/>
      <c r="T32" s="33"/>
      <c r="U32" s="33"/>
      <c r="V32" s="41"/>
      <c r="W32" s="33"/>
      <c r="X32" s="33"/>
      <c r="Y32" s="73"/>
      <c r="Z32" s="74"/>
      <c r="AA32" s="73"/>
      <c r="AB32" s="73"/>
      <c r="AC32" s="73"/>
      <c r="AD32" s="75"/>
    </row>
    <row r="33" spans="1:30" s="34" customFormat="1" ht="24.5" customHeight="1" x14ac:dyDescent="0.15">
      <c r="A33" s="75"/>
      <c r="B33" s="61"/>
      <c r="C33" s="38"/>
      <c r="D33" s="57"/>
      <c r="E33" s="57"/>
      <c r="F33" s="57"/>
      <c r="G33" s="57"/>
      <c r="H33" s="32"/>
      <c r="I33" s="75"/>
      <c r="J33" s="32"/>
      <c r="K33" s="32"/>
      <c r="L33" s="32"/>
      <c r="M33" s="32"/>
      <c r="N33" s="32"/>
      <c r="O33" s="72"/>
      <c r="P33" s="58"/>
      <c r="Q33" s="32"/>
      <c r="R33" s="33"/>
      <c r="S33" s="59"/>
      <c r="T33" s="33"/>
      <c r="U33" s="33"/>
      <c r="V33" s="41"/>
      <c r="W33" s="33"/>
      <c r="X33" s="33"/>
      <c r="Y33" s="73"/>
      <c r="Z33" s="74"/>
      <c r="AA33" s="73"/>
      <c r="AB33" s="73"/>
      <c r="AC33" s="73"/>
      <c r="AD33" s="75"/>
    </row>
    <row r="34" spans="1:30" s="34" customFormat="1" ht="32.5" customHeight="1" x14ac:dyDescent="0.15">
      <c r="A34" s="60" t="s">
        <v>87</v>
      </c>
      <c r="B34" s="425" t="s">
        <v>151</v>
      </c>
      <c r="C34" s="425"/>
      <c r="D34" s="425"/>
      <c r="E34" s="425"/>
      <c r="F34" s="425"/>
      <c r="G34" s="425"/>
      <c r="H34" s="425"/>
      <c r="I34" s="75"/>
      <c r="J34" s="32"/>
      <c r="K34" s="32"/>
      <c r="L34" s="32"/>
      <c r="M34" s="32"/>
      <c r="N34" s="69"/>
      <c r="O34" s="69"/>
      <c r="P34" s="32"/>
      <c r="Q34" s="68"/>
      <c r="R34" s="33"/>
      <c r="S34" s="68"/>
      <c r="T34" s="33"/>
      <c r="U34" s="68"/>
      <c r="V34" s="33"/>
      <c r="W34" s="68"/>
      <c r="X34" s="33"/>
      <c r="Y34" s="68"/>
      <c r="Z34" s="41"/>
      <c r="AA34" s="68"/>
      <c r="AB34" s="38"/>
      <c r="AC34" s="75"/>
      <c r="AD34" s="75"/>
    </row>
    <row r="35" spans="1:30" s="34" customFormat="1" ht="39" customHeight="1" x14ac:dyDescent="0.15">
      <c r="A35" s="75"/>
      <c r="B35" s="115" t="s">
        <v>33</v>
      </c>
      <c r="C35" s="524" t="s">
        <v>148</v>
      </c>
      <c r="D35" s="524"/>
      <c r="E35" s="524"/>
      <c r="F35" s="524"/>
      <c r="G35" s="524"/>
      <c r="H35" s="524"/>
      <c r="I35" s="75"/>
      <c r="J35" s="32"/>
      <c r="K35" s="32"/>
      <c r="L35" s="32"/>
      <c r="M35" s="32"/>
      <c r="N35" s="69"/>
      <c r="O35" s="69"/>
      <c r="P35" s="32"/>
      <c r="Q35" s="57"/>
      <c r="R35" s="33"/>
      <c r="S35" s="57"/>
      <c r="T35" s="33"/>
      <c r="U35" s="68"/>
      <c r="V35" s="33"/>
      <c r="W35" s="68"/>
      <c r="X35" s="33"/>
      <c r="Y35" s="68"/>
      <c r="Z35" s="41"/>
      <c r="AA35" s="68"/>
      <c r="AB35" s="38"/>
      <c r="AC35" s="75"/>
      <c r="AD35" s="75"/>
    </row>
    <row r="36" spans="1:30" ht="25" customHeight="1" x14ac:dyDescent="0.15">
      <c r="A36" s="76"/>
      <c r="B36" s="99" t="s">
        <v>88</v>
      </c>
      <c r="C36" s="508" t="s">
        <v>95</v>
      </c>
      <c r="D36" s="508"/>
      <c r="E36" s="508"/>
      <c r="F36" s="508"/>
      <c r="G36" s="508"/>
      <c r="H36" s="508"/>
      <c r="I36" s="114"/>
      <c r="J36" s="114"/>
      <c r="K36" s="114"/>
      <c r="L36" s="76"/>
      <c r="M36" s="76"/>
      <c r="N36" s="76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</row>
    <row r="37" spans="1:30" ht="25" customHeight="1" x14ac:dyDescent="0.15">
      <c r="A37" s="76"/>
      <c r="B37" s="109" t="s">
        <v>91</v>
      </c>
      <c r="C37" s="508" t="s">
        <v>104</v>
      </c>
      <c r="D37" s="508"/>
      <c r="E37" s="508"/>
      <c r="F37" s="508"/>
      <c r="G37" s="508"/>
      <c r="H37" s="508"/>
      <c r="I37" s="508"/>
      <c r="J37" s="508"/>
      <c r="K37" s="508"/>
      <c r="L37" s="76"/>
      <c r="M37" s="76"/>
      <c r="N37" s="76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</row>
    <row r="38" spans="1:30" ht="25" customHeight="1" x14ac:dyDescent="0.15">
      <c r="A38" s="76"/>
      <c r="B38" s="105" t="s">
        <v>92</v>
      </c>
      <c r="C38" s="508" t="s">
        <v>97</v>
      </c>
      <c r="D38" s="508"/>
      <c r="E38" s="508"/>
      <c r="F38" s="508"/>
      <c r="G38" s="508"/>
      <c r="H38" s="508"/>
      <c r="I38" s="508"/>
      <c r="J38" s="508"/>
      <c r="K38" s="508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7"/>
      <c r="AD38" s="77"/>
    </row>
    <row r="39" spans="1:30" ht="25" customHeight="1" x14ac:dyDescent="0.15">
      <c r="A39" s="76"/>
      <c r="B39" s="107" t="s">
        <v>93</v>
      </c>
      <c r="C39" s="508" t="s">
        <v>96</v>
      </c>
      <c r="D39" s="508"/>
      <c r="E39" s="508"/>
      <c r="F39" s="508"/>
      <c r="G39" s="508"/>
      <c r="H39" s="508"/>
      <c r="I39" s="508"/>
      <c r="J39" s="508"/>
      <c r="K39" s="508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7"/>
      <c r="AD39" s="77"/>
    </row>
    <row r="40" spans="1:30" ht="25" customHeight="1" x14ac:dyDescent="0.15">
      <c r="A40" s="76"/>
      <c r="B40" s="96" t="s">
        <v>94</v>
      </c>
      <c r="C40" s="508" t="s">
        <v>102</v>
      </c>
      <c r="D40" s="508"/>
      <c r="E40" s="508"/>
      <c r="F40" s="508"/>
      <c r="G40" s="508"/>
      <c r="H40" s="508"/>
      <c r="I40" s="508"/>
      <c r="J40" s="508"/>
      <c r="K40" s="508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7"/>
      <c r="AD40" s="77"/>
    </row>
    <row r="41" spans="1:30" ht="25" customHeight="1" x14ac:dyDescent="0.15">
      <c r="A41" s="76"/>
      <c r="B41" s="110" t="s">
        <v>98</v>
      </c>
      <c r="C41" s="508" t="s">
        <v>149</v>
      </c>
      <c r="D41" s="508"/>
      <c r="E41" s="508"/>
      <c r="F41" s="508"/>
      <c r="G41" s="508"/>
      <c r="H41" s="508"/>
      <c r="I41" s="508"/>
      <c r="J41" s="508"/>
      <c r="K41" s="508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7"/>
      <c r="AD41" s="77"/>
    </row>
    <row r="42" spans="1:30" ht="25" customHeight="1" x14ac:dyDescent="0.15">
      <c r="A42" s="76"/>
      <c r="B42" s="111" t="s">
        <v>99</v>
      </c>
      <c r="C42" s="525" t="s">
        <v>100</v>
      </c>
      <c r="D42" s="508"/>
      <c r="E42" s="508"/>
      <c r="F42" s="508"/>
      <c r="G42" s="508"/>
      <c r="H42" s="508"/>
      <c r="I42" s="508"/>
      <c r="J42" s="508"/>
      <c r="K42" s="508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7"/>
      <c r="AD42" s="77"/>
    </row>
    <row r="43" spans="1:30" ht="25" customHeight="1" x14ac:dyDescent="0.15">
      <c r="A43" s="76"/>
      <c r="B43" s="43" t="s">
        <v>32</v>
      </c>
      <c r="C43" s="426" t="s">
        <v>32</v>
      </c>
      <c r="D43" s="427"/>
      <c r="E43" s="427"/>
      <c r="F43" s="427"/>
      <c r="G43" s="427"/>
      <c r="H43" s="427"/>
      <c r="I43" s="427"/>
      <c r="J43" s="427"/>
      <c r="K43" s="427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7"/>
      <c r="AD43" s="77"/>
    </row>
    <row r="44" spans="1:30" ht="25" customHeight="1" x14ac:dyDescent="0.15">
      <c r="A44" s="76"/>
      <c r="B44" s="258"/>
      <c r="C44" s="426" t="s">
        <v>152</v>
      </c>
      <c r="D44" s="427"/>
      <c r="E44" s="427"/>
      <c r="F44" s="427"/>
      <c r="G44" s="427"/>
      <c r="H44" s="427"/>
      <c r="I44" s="427"/>
      <c r="J44" s="427"/>
      <c r="K44" s="427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7"/>
      <c r="AD44" s="77"/>
    </row>
    <row r="45" spans="1:30" ht="25" customHeight="1" x14ac:dyDescent="0.15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7"/>
      <c r="AD45" s="77"/>
    </row>
    <row r="46" spans="1:30" x14ac:dyDescent="0.15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7"/>
      <c r="AD46" s="77"/>
    </row>
    <row r="47" spans="1:30" x14ac:dyDescent="0.15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7"/>
      <c r="AD47" s="77"/>
    </row>
    <row r="48" spans="1:30" x14ac:dyDescent="0.15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7"/>
      <c r="AD48" s="77"/>
    </row>
    <row r="49" spans="1:30" x14ac:dyDescent="0.15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7"/>
      <c r="AD49" s="77"/>
    </row>
    <row r="50" spans="1:30" x14ac:dyDescent="0.15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7"/>
      <c r="AD50" s="77"/>
    </row>
    <row r="51" spans="1:30" x14ac:dyDescent="0.15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7"/>
      <c r="AD51" s="77"/>
    </row>
    <row r="52" spans="1:30" x14ac:dyDescent="0.15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7"/>
      <c r="AD52" s="77"/>
    </row>
    <row r="53" spans="1:30" x14ac:dyDescent="0.15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7"/>
      <c r="AD53" s="77"/>
    </row>
    <row r="54" spans="1:30" x14ac:dyDescent="0.15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7"/>
      <c r="AD54" s="77"/>
    </row>
    <row r="55" spans="1:30" x14ac:dyDescent="0.15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7"/>
      <c r="AD55" s="77"/>
    </row>
  </sheetData>
  <sheetProtection algorithmName="SHA-512" hashValue="+7gyU3f4BwBDaftIdjv1GK3ba5/7ERMfWi+NkEi38gkHLlnhvXGXidu0LdQkWqdZ0I7Y9bR1/7WCL8H51IrXLw==" saltValue="oAvGn55MScLJuiGkw9FNIw==" spinCount="100000" sheet="1" objects="1" scenarios="1"/>
  <mergeCells count="28">
    <mergeCell ref="C44:K44"/>
    <mergeCell ref="A1:H1"/>
    <mergeCell ref="C36:H36"/>
    <mergeCell ref="I2:J2"/>
    <mergeCell ref="A2:B2"/>
    <mergeCell ref="A4:A9"/>
    <mergeCell ref="A11:A21"/>
    <mergeCell ref="A23:A28"/>
    <mergeCell ref="A30:A31"/>
    <mergeCell ref="C37:K37"/>
    <mergeCell ref="C35:H35"/>
    <mergeCell ref="C38:K38"/>
    <mergeCell ref="C39:K39"/>
    <mergeCell ref="C41:K41"/>
    <mergeCell ref="C42:K42"/>
    <mergeCell ref="C43:K43"/>
    <mergeCell ref="C40:K40"/>
    <mergeCell ref="G27:H27"/>
    <mergeCell ref="G28:H28"/>
    <mergeCell ref="B34:H34"/>
    <mergeCell ref="G21:H21"/>
    <mergeCell ref="K2:L2"/>
    <mergeCell ref="Z2:AA2"/>
    <mergeCell ref="N2:O2"/>
    <mergeCell ref="Q2:S2"/>
    <mergeCell ref="T2:U2"/>
    <mergeCell ref="V2:W2"/>
    <mergeCell ref="X2:Y2"/>
  </mergeCells>
  <pageMargins left="0.7" right="0.7" top="0.78740157499999996" bottom="0.78740157499999996" header="0.3" footer="0.3"/>
  <pageSetup paperSize="8" scale="35" orientation="landscape" horizontalDpi="4294967293" copies="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Celkový rozpočet</vt:lpstr>
      <vt:lpstr>Rozpočet místností</vt:lpstr>
      <vt:lpstr>Místnost 2.19</vt:lpstr>
      <vt:lpstr>Místnost 2.21</vt:lpstr>
      <vt:lpstr>'Místnost 2.19'!Oblast_tisku</vt:lpstr>
      <vt:lpstr>'Místnost 2.21'!Oblast_tisku</vt:lpstr>
      <vt:lpstr>'Rozpočet místností'!Oblast_tisku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Lukáš Fukan</dc:creator>
  <cp:keywords/>
  <dc:description/>
  <cp:lastModifiedBy>Lukáš Fukan</cp:lastModifiedBy>
  <cp:lastPrinted>2025-03-07T09:31:38Z</cp:lastPrinted>
  <dcterms:created xsi:type="dcterms:W3CDTF">2020-10-14T11:50:15Z</dcterms:created>
  <dcterms:modified xsi:type="dcterms:W3CDTF">2025-03-10T05:21:19Z</dcterms:modified>
  <cp:category/>
</cp:coreProperties>
</file>